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mc:AlternateContent xmlns:mc="http://schemas.openxmlformats.org/markup-compatibility/2006">
    <mc:Choice Requires="x15">
      <x15ac:absPath xmlns:x15ac="http://schemas.microsoft.com/office/spreadsheetml/2010/11/ac" url="C:\Users\158878\Documents\kattz\"/>
    </mc:Choice>
  </mc:AlternateContent>
  <xr:revisionPtr revIDLastSave="0" documentId="13_ncr:1_{9385839C-91E6-4321-8831-47A55EC650CC}" xr6:coauthVersionLast="47" xr6:coauthVersionMax="47" xr10:uidLastSave="{00000000-0000-0000-0000-000000000000}"/>
  <bookViews>
    <workbookView xWindow="-120" yWindow="-120" windowWidth="20730" windowHeight="11160" tabRatio="869" firstSheet="3" activeTab="4" xr2:uid="{2C4492C5-CBD4-4280-8FC1-4659C7227308}"/>
  </bookViews>
  <sheets>
    <sheet name="表紙要項" sheetId="28" state="hidden" r:id="rId1"/>
    <sheet name="案内" sheetId="35" state="hidden" r:id="rId2"/>
    <sheet name="案内 (2)" sheetId="40" state="hidden" r:id="rId3"/>
    <sheet name="参加チーム" sheetId="1" r:id="rId4"/>
    <sheet name="予選ﾐｯｸｽ 協会" sheetId="2" r:id="rId5"/>
    <sheet name="Sheet1" sheetId="34" state="hidden" r:id="rId6"/>
    <sheet name="Sheet2" sheetId="38" state="hidden" r:id="rId7"/>
    <sheet name="Sheet1 (2)" sheetId="36" state="hidden" r:id="rId8"/>
    <sheet name="予選 ふれあい" sheetId="53" r:id="rId9"/>
    <sheet name="進行表" sheetId="6" r:id="rId10"/>
    <sheet name="進行表 (値貼付)" sheetId="54" r:id="rId11"/>
    <sheet name="進行表(重複 確認)" sheetId="52" r:id="rId12"/>
    <sheet name="予選対戦票" sheetId="11" r:id="rId13"/>
    <sheet name="大会結果報告" sheetId="29" r:id="rId14"/>
    <sheet name="決勝低学年ふれあい" sheetId="37" r:id="rId15"/>
    <sheet name="決勝高学年ふれあい" sheetId="47" r:id="rId16"/>
    <sheet name="決勝低学年ファイタ" sheetId="51" r:id="rId17"/>
    <sheet name="決勝高学年ファイター" sheetId="50" r:id="rId18"/>
    <sheet name="決勝戦抽選" sheetId="16" r:id="rId19"/>
    <sheet name="決勝対戦票" sheetId="12" r:id="rId20"/>
    <sheet name="スコア" sheetId="26" r:id="rId21"/>
    <sheet name="official" sheetId="31" state="hidden" r:id="rId22"/>
    <sheet name="審判" sheetId="33" r:id="rId23"/>
    <sheet name="決勝" sheetId="30" state="hidden" r:id="rId24"/>
    <sheet name="試合順" sheetId="42" r:id="rId25"/>
    <sheet name="余分" sheetId="48" r:id="rId26"/>
  </sheets>
  <definedNames>
    <definedName name="_xlnm._FilterDatabase" localSheetId="3" hidden="1">参加チーム!$C$1:$C$62</definedName>
    <definedName name="Aチーム" localSheetId="8">'予選 ふれあい'!$B$4:$B$17</definedName>
    <definedName name="Aチーム">'予選ﾐｯｸｽ 協会'!$B$4:$B$17</definedName>
    <definedName name="Aトーナメント得点">進行表!$C$51:$H$55</definedName>
    <definedName name="Aブロック" localSheetId="8">'予選 ふれあい'!$AY$4:$AY$17</definedName>
    <definedName name="Aブロック">'予選ﾐｯｸｽ 協会'!$AS$4:$AS$17</definedName>
    <definedName name="A順位" localSheetId="8">'予選 ふれあい'!$AW$4:$AW$17</definedName>
    <definedName name="A順位">'予選ﾐｯｸｽ 協会'!$AQ$4:$AQ$17</definedName>
    <definedName name="Bチーム" localSheetId="8">'予選 ふれあい'!$B$21:$B$32</definedName>
    <definedName name="Bチーム">'予選ﾐｯｸｽ 協会'!$B$21:$B$32</definedName>
    <definedName name="Bトーナメント得点">進行表!$J$51:$O$55</definedName>
    <definedName name="Bブロック" localSheetId="8">'予選 ふれあい'!$AY$21:$AY$32</definedName>
    <definedName name="Bブロック">'予選ﾐｯｸｽ 協会'!$AS$21:$AS$32</definedName>
    <definedName name="B順位" localSheetId="8">'予選 ふれあい'!$AW$21:$AW$32</definedName>
    <definedName name="B順位">'予選ﾐｯｸｽ 協会'!$AQ$21:$AQ$32</definedName>
    <definedName name="Cチーム" localSheetId="8">'予選 ふれあい'!$B$36:$B$53</definedName>
    <definedName name="Cチーム">'予選ﾐｯｸｽ 協会'!$B$36:$B$53</definedName>
    <definedName name="Cトーナメント得点">進行表!$Q$51:$V$55</definedName>
    <definedName name="Cブロック" localSheetId="8">'予選 ふれあい'!$AY$36:$AY$53</definedName>
    <definedName name="Cブロック">'予選ﾐｯｸｽ 協会'!$AS$36:$AS$53</definedName>
    <definedName name="C順位" localSheetId="8">'予選 ふれあい'!$AW$36:$AW$53</definedName>
    <definedName name="C順位">'予選ﾐｯｸｽ 協会'!$AQ$36:$AQ$53</definedName>
    <definedName name="Dチーム" localSheetId="8">'予選 ふれあい'!$B$57:$B$72</definedName>
    <definedName name="Dチーム">'予選ﾐｯｸｽ 協会'!$B$57:$B$74</definedName>
    <definedName name="Dトーナメント得点">進行表!$X$61:$AC$87</definedName>
    <definedName name="Dブロック" localSheetId="8">'予選 ふれあい'!$AY$57:$AY$72</definedName>
    <definedName name="Dブロック">'予選ﾐｯｸｽ 協会'!$AS$57:$AS$74</definedName>
    <definedName name="D順位" localSheetId="8">'予選 ふれあい'!$AW$57:$AW$72</definedName>
    <definedName name="D順位">'予選ﾐｯｸｽ 協会'!$AQ$57:$AQ$74</definedName>
    <definedName name="Eチーム" localSheetId="8">'予選 ふれあい'!$B$87:$B$106</definedName>
    <definedName name="Eチーム">'予選ﾐｯｸｽ 協会'!$B$89:$B$108</definedName>
    <definedName name="Eブロック" localSheetId="8">'予選 ふれあい'!$AY$87:$AY$106</definedName>
    <definedName name="Eブロック">'予選ﾐｯｸｽ 協会'!$AS$89:$AS$108</definedName>
    <definedName name="E順位" localSheetId="8">'予選 ふれあい'!$AW$87:$AW$106</definedName>
    <definedName name="E順位">'予選ﾐｯｸｽ 協会'!$AQ$89:$AQ$108</definedName>
    <definedName name="Ｆチーム" localSheetId="8">'予選 ふれあい'!$B$110:$B$121</definedName>
    <definedName name="Ｆチーム">'予選ﾐｯｸｽ 協会'!$B$112:$B$123</definedName>
    <definedName name="Fブロック" localSheetId="8">'予選 ふれあい'!$AY$110:$AY$121</definedName>
    <definedName name="Fブロック">'予選ﾐｯｸｽ 協会'!$AS$112:$AS$123</definedName>
    <definedName name="Ｆ順位" localSheetId="8">'予選 ふれあい'!$AW$110:$AW$121</definedName>
    <definedName name="Ｆ順位">'予選ﾐｯｸｽ 協会'!$AQ$112:$AQ$123</definedName>
    <definedName name="Gチーム" localSheetId="8">'予選 ふれあい'!#REF!</definedName>
    <definedName name="Gチーム">'予選ﾐｯｸｽ 協会'!#REF!</definedName>
    <definedName name="Gブロック" localSheetId="8">'予選 ふれあい'!#REF!</definedName>
    <definedName name="Gブロック">'予選ﾐｯｸｽ 協会'!#REF!</definedName>
    <definedName name="G順位" localSheetId="8">'予選 ふれあい'!#REF!</definedName>
    <definedName name="G順位">'予選ﾐｯｸｽ 協会'!#REF!</definedName>
    <definedName name="Hチーム" localSheetId="8">'予選 ふれあい'!$B$125:$B$136</definedName>
    <definedName name="Hチーム">'予選ﾐｯｸｽ 協会'!$B$127:$B$138</definedName>
    <definedName name="Hブロック" localSheetId="8">'予選 ふれあい'!$AY$125:$AY$138</definedName>
    <definedName name="Hブロック">'予選ﾐｯｸｽ 協会'!$AS$127:$AS$140</definedName>
    <definedName name="H順位" localSheetId="8">'予選 ふれあい'!$AW$125:$AW$136</definedName>
    <definedName name="H順位">'予選ﾐｯｸｽ 協会'!$AQ$127:$AQ$138</definedName>
    <definedName name="Ｉチーム" localSheetId="8">'予選 ふれあい'!$B$142:$B$155</definedName>
    <definedName name="Ｉチーム">'予選ﾐｯｸｽ 協会'!$B$144:$B$157</definedName>
    <definedName name="Ｉブロック" localSheetId="8">'予選 ふれあい'!$AY$142:$AY$155</definedName>
    <definedName name="Ｉブロック">'予選ﾐｯｸｽ 協会'!$AS$144:$AS$157</definedName>
    <definedName name="Ｉ順位" localSheetId="20">'予選ﾐｯｸｽ 協会'!$AQ$144:$AQ$157</definedName>
    <definedName name="Ｉ順位" localSheetId="8">'予選 ふれあい'!$AW$142:$AW$155</definedName>
    <definedName name="Ｉ順位">'予選ﾐｯｸｽ 協会'!$AQ$144:$AQ$157</definedName>
    <definedName name="Ｊチーム" localSheetId="8">'予選 ふれあい'!$B$159:$B$170</definedName>
    <definedName name="Ｊチーム">'予選ﾐｯｸｽ 協会'!$B$161:$B$172</definedName>
    <definedName name="Ｊブロック" localSheetId="8">'予選 ふれあい'!$AY$159:$AY$170</definedName>
    <definedName name="Ｊブロック">'予選ﾐｯｸｽ 協会'!$AS$161:$AS$172</definedName>
    <definedName name="Ｊ順位" localSheetId="8">'予選 ふれあい'!$AW$159:$AW$170</definedName>
    <definedName name="Ｊ順位">'予選ﾐｯｸｽ 協会'!$AQ$161:$AQ$172</definedName>
    <definedName name="Ｋチーム" localSheetId="8">'予選 ふれあい'!$B$174:$B$185</definedName>
    <definedName name="Ｋチーム">'予選ﾐｯｸｽ 協会'!$B$176:$B$187</definedName>
    <definedName name="Ｋブロック" localSheetId="8">'予選 ふれあい'!$AY$174:$AY$185</definedName>
    <definedName name="Ｋブロック">'予選ﾐｯｸｽ 協会'!$AS$176:$AS$187</definedName>
    <definedName name="Ｋ順位" localSheetId="8">'予選 ふれあい'!$AW$174:$AW$185</definedName>
    <definedName name="Ｋ順位">'予選ﾐｯｸｽ 協会'!$AQ$176:$AQ$187</definedName>
    <definedName name="Ｌチーム" localSheetId="8">'予選 ふれあい'!$B$189:$B$200</definedName>
    <definedName name="Ｌチーム">'予選ﾐｯｸｽ 協会'!$B$191:$B$202</definedName>
    <definedName name="Ｌブロック" localSheetId="8">'予選 ふれあい'!$AY$189:$AY$200</definedName>
    <definedName name="Ｌブロック">'予選ﾐｯｸｽ 協会'!$AS$191:$AS$202</definedName>
    <definedName name="Ｌ順位" localSheetId="8">'予選 ふれあい'!$AW$189:$AW$200</definedName>
    <definedName name="Ｌ順位">'予選ﾐｯｸｽ 協会'!$AQ$191:$AQ$202</definedName>
    <definedName name="Ｍチーム" localSheetId="8">'予選 ふれあい'!$B$204:$B$215</definedName>
    <definedName name="Ｍチーム">'予選ﾐｯｸｽ 協会'!$B$206:$B$217</definedName>
    <definedName name="Ｍブロック" localSheetId="8">'予選 ふれあい'!$AY$204:$AY$215</definedName>
    <definedName name="Ｍブロック">'予選ﾐｯｸｽ 協会'!$AS$206:$AS$217</definedName>
    <definedName name="Ｍ順位" localSheetId="8">'予選 ふれあい'!$AW$204:$AW$213</definedName>
    <definedName name="Ｍ順位">'予選ﾐｯｸｽ 協会'!$AQ$206:$AQ$215</definedName>
    <definedName name="Ｎチーム" localSheetId="8">'予選 ふれあい'!$B$219:$B$230</definedName>
    <definedName name="Ｎチーム">'予選ﾐｯｸｽ 協会'!$B$221:$B$232</definedName>
    <definedName name="Ｎブロック" localSheetId="8">'予選 ふれあい'!$AY$219:$AY$230</definedName>
    <definedName name="Ｎブロック">'予選ﾐｯｸｽ 協会'!$AS$221:$AS$232</definedName>
    <definedName name="Ｎ順位" localSheetId="8">'予選 ふれあい'!$AW$219:$AW$228</definedName>
    <definedName name="Ｎ順位">'予選ﾐｯｸｽ 協会'!$AQ$221:$AQ$230</definedName>
    <definedName name="Oチーム" localSheetId="8">'予選 ふれあい'!$B$234:$B$241</definedName>
    <definedName name="Oチーム">'予選ﾐｯｸｽ 協会'!$B$236:$B$243</definedName>
    <definedName name="Oブロック" localSheetId="8">'予選 ふれあい'!$AY$234:$AY$243</definedName>
    <definedName name="Oブロック">'予選ﾐｯｸｽ 協会'!$AS$236:$AS$245</definedName>
    <definedName name="O順位" localSheetId="8">'予選 ふれあい'!$AW$234:$AW$241</definedName>
    <definedName name="O順位">'予選ﾐｯｸｽ 協会'!$AQ$236:$AQ$243</definedName>
    <definedName name="_xlnm.Print_Area" localSheetId="21">official!$A$1:$BL$33</definedName>
    <definedName name="_xlnm.Print_Area" localSheetId="23">決勝!$B$1:$DX$68</definedName>
    <definedName name="_xlnm.Print_Area" localSheetId="17">決勝高学年ファイター!$A$1:$CZ$38</definedName>
    <definedName name="_xlnm.Print_Area" localSheetId="15">決勝高学年ふれあい!$A$1:$CN$38</definedName>
    <definedName name="_xlnm.Print_Area" localSheetId="18">決勝戦抽選!$A$1:$I$76</definedName>
    <definedName name="_xlnm.Print_Area" localSheetId="19">決勝対戦票!$A$2:$AF$20</definedName>
    <definedName name="_xlnm.Print_Area" localSheetId="16">決勝低学年ファイタ!$A$1:$CZ$38</definedName>
    <definedName name="_xlnm.Print_Area" localSheetId="14">決勝低学年ふれあい!$A$1:$CH$38</definedName>
    <definedName name="_xlnm.Print_Area" localSheetId="3">参加チーム!$A$1:$P$38</definedName>
    <definedName name="_xlnm.Print_Area" localSheetId="9">進行表!$A$1:$AE$88</definedName>
    <definedName name="_xlnm.Print_Area" localSheetId="13">大会結果報告!$A$1:$M$30</definedName>
    <definedName name="_xlnm.Print_Area" localSheetId="0">表紙要項!#REF!</definedName>
    <definedName name="_xlnm.Print_Area" localSheetId="8">'予選 ふれあい'!$A$1:$AW$73</definedName>
    <definedName name="_xlnm.Print_Area" localSheetId="4">'予選ﾐｯｸｽ 協会'!$A$1:$AQ$132</definedName>
    <definedName name="_xlnm.Print_Area" localSheetId="12">予選対戦票!$A$2:$AF$19</definedName>
    <definedName name="_xlnm.Print_Area" localSheetId="25">余分!$A$2:$AF$20</definedName>
    <definedName name="_xlnm.Print_Titles" localSheetId="3">参加チーム!$B:$E,参加チーム!$1:$7</definedName>
    <definedName name="_xlnm.Print_Titles" localSheetId="9">進行表!$1:$4</definedName>
    <definedName name="_xlnm.Print_Titles" localSheetId="8">'予選 ふれあい'!$1:$1</definedName>
    <definedName name="_xlnm.Print_Titles" localSheetId="4">'予選ﾐｯｸｽ 協会'!$1:$1</definedName>
    <definedName name="Pチーム" localSheetId="8">'予選 ふれあい'!$B$249:$B$256</definedName>
    <definedName name="Pチーム">'予選ﾐｯｸｽ 協会'!$B$251:$B$258</definedName>
    <definedName name="Pブロック" localSheetId="8">'予選 ふれあい'!$AY$249:$AY$258</definedName>
    <definedName name="Pブロック">'予選ﾐｯｸｽ 協会'!$AS$251:$AS$260</definedName>
    <definedName name="P順位" localSheetId="8">'予選 ふれあい'!$AW$249:$AW$256</definedName>
    <definedName name="P順位">'予選ﾐｯｸｽ 協会'!$AQ$251:$AQ$258</definedName>
    <definedName name="Qチーム" localSheetId="8">'予選 ふれあい'!$B$264:$B$273</definedName>
    <definedName name="Qチーム">'予選ﾐｯｸｽ 協会'!$B$266:$B$275</definedName>
    <definedName name="Qブロック" localSheetId="8">'予選 ふれあい'!$AY$264:$AY$273</definedName>
    <definedName name="Qブロック">'予選ﾐｯｸｽ 協会'!$AS$266:$AS$275</definedName>
    <definedName name="Q順位" localSheetId="8">'予選 ふれあい'!$AW$264:$AW$273</definedName>
    <definedName name="Q順位">'予選ﾐｯｸｽ 協会'!$AQ$266:$AQ$275</definedName>
    <definedName name="スコア">スコア!$A$1:$Z$28</definedName>
    <definedName name="チームDB">#REF!</definedName>
    <definedName name="ブロック" localSheetId="8">'予選 ふれあい'!$AY$159:$AY$168</definedName>
    <definedName name="ブロック">'予選ﾐｯｸｽ 協会'!$AS$161:$AS$170</definedName>
    <definedName name="ブロック対抗" localSheetId="8">'予選 ふれあい'!$A$4:$B$19</definedName>
    <definedName name="ブロック対抗">'予選ﾐｯｸｽ 協会'!$A$4:$B$19</definedName>
    <definedName name="一部チーム">決勝戦抽選!$C$5:$C$84</definedName>
    <definedName name="一部抽選">決勝戦抽選!$D$5:$D$84</definedName>
    <definedName name="下位チーム">決勝戦抽選!$H$5:$H$31</definedName>
    <definedName name="下位抽選">決勝戦抽選!$I$5:$I$31</definedName>
    <definedName name="決勝A1">進行表!$D$61:$D$85</definedName>
    <definedName name="決勝A2">進行表!$G$61:$G$85</definedName>
    <definedName name="決勝B1">進行表!$K$61:$K$85</definedName>
    <definedName name="決勝B2">進行表!$N$61:$N$85</definedName>
    <definedName name="決勝C1">進行表!$R$61:$R$85</definedName>
    <definedName name="決勝C2">進行表!$U$61:$U$85</definedName>
    <definedName name="決勝D1">進行表!$Y$61:$Y$85</definedName>
    <definedName name="決勝D2">進行表!$AB$61:$AB$85</definedName>
    <definedName name="決勝トーナメント" localSheetId="21">official!$BQ$71:$BS$132</definedName>
    <definedName name="決勝トーナメント" localSheetId="23">決勝!$EC$71:$EE$132</definedName>
    <definedName name="決勝トーナメント">決勝高学年ふれあい!$DF$6:$DH$33</definedName>
    <definedName name="決勝トーナメント２">決勝高学年ファイター!$DR$6:$DT$33</definedName>
    <definedName name="決勝トーナメントA">#REF!</definedName>
    <definedName name="決勝トーナメントF">決勝低学年ファイタ!$DR$6:$DT$21</definedName>
    <definedName name="決勝トーナメントG" localSheetId="14">決勝低学年ふれあい!#REF!</definedName>
    <definedName name="決勝トーナメントG">決勝低学年ふれあい!$CZ$6:$DB$33</definedName>
    <definedName name="三河チーム">決勝戦抽選!$C$30:$C$57</definedName>
    <definedName name="三河抽選">決勝戦抽選!$D$30:$D$57</definedName>
    <definedName name="参加ＴＭ">参加チーム!$C$8:$E$65</definedName>
    <definedName name="進行表">進行表!$C$6:$AD$59</definedName>
    <definedName name="成績１">進行表!$E$6:$E$59</definedName>
    <definedName name="成績２">進行表!$H$6:$H$59</definedName>
    <definedName name="成績３">進行表!$L$6:$L$59</definedName>
    <definedName name="成績４">進行表!$O$6:$O$59</definedName>
    <definedName name="成績５">進行表!$S$6:$S$59</definedName>
    <definedName name="成績６">進行表!$V$6:$V$59</definedName>
    <definedName name="二部チーム">決勝戦抽選!$H$5:$H$31</definedName>
    <definedName name="二部抽選">決勝戦抽選!$I$5:$I$31</definedName>
    <definedName name="尾張チーム">決勝戦抽選!$C$59:$C$76</definedName>
    <definedName name="尾張抽選">決勝戦抽選!$D$59:$D$76</definedName>
    <definedName name="名古屋チーム">決勝戦抽選!$C$5:$C$29</definedName>
    <definedName name="名古屋抽選">決勝戦抽選!$D$5:$D$29</definedName>
    <definedName name="予選A1">進行表!$D$6:$D$59</definedName>
    <definedName name="予選A11">進行表!$C$6:$C$57</definedName>
    <definedName name="予選A2">進行表!$G$6:$G$59</definedName>
    <definedName name="予選A22">進行表!$F$6:$F$57</definedName>
    <definedName name="予選B1">進行表!$K$6:$K$59</definedName>
    <definedName name="予選B11">進行表!$J$6:$J$57</definedName>
    <definedName name="予選B2">進行表!$N$6:$N$59</definedName>
    <definedName name="予選B22">進行表!$M$6:$M$57</definedName>
    <definedName name="予選C1">進行表!$R$6:$R$59</definedName>
    <definedName name="予選C11">進行表!$Q$6:$Q$57</definedName>
    <definedName name="予選C2">進行表!$U$6:$U$59</definedName>
    <definedName name="予選C22">進行表!$T$6:$T$57</definedName>
    <definedName name="予選D1">進行表!$Y$6:$Y$59</definedName>
    <definedName name="予選D11">進行表!$X$6:$X$59</definedName>
    <definedName name="予選D2">進行表!$AB$6:$AB$59</definedName>
    <definedName name="予選D22">進行表!$AA$6:$AA$59</definedName>
    <definedName name="予選成績">進行表!$B$6:$AE$59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2" l="1"/>
  <c r="H22" i="2"/>
  <c r="F22" i="2"/>
  <c r="K11" i="2"/>
  <c r="I11" i="2"/>
  <c r="N7" i="2"/>
  <c r="L7" i="2"/>
  <c r="F11" i="2" s="1"/>
  <c r="F5" i="2"/>
  <c r="AN4" i="2" s="1"/>
  <c r="L5" i="2"/>
  <c r="M4" i="2" s="1"/>
  <c r="N5" i="2"/>
  <c r="E11" i="2" s="1"/>
  <c r="N9" i="2"/>
  <c r="L9" i="2"/>
  <c r="K7" i="2"/>
  <c r="F9" i="2" s="1"/>
  <c r="I7" i="2"/>
  <c r="H9" i="2" s="1"/>
  <c r="E7" i="2"/>
  <c r="C7" i="2"/>
  <c r="K5" i="2"/>
  <c r="I5" i="2"/>
  <c r="H5" i="2"/>
  <c r="AT71" i="53"/>
  <c r="F37" i="53"/>
  <c r="K58" i="53"/>
  <c r="K60" i="53"/>
  <c r="H58" i="53"/>
  <c r="C62" i="53"/>
  <c r="BX24" i="52"/>
  <c r="BR23" i="52"/>
  <c r="BY15" i="52"/>
  <c r="CE5" i="52"/>
  <c r="A87" i="2"/>
  <c r="AI22" i="52"/>
  <c r="U24" i="52"/>
  <c r="AB11" i="52"/>
  <c r="AR22" i="52"/>
  <c r="AR18" i="52"/>
  <c r="S16" i="52"/>
  <c r="AR15" i="52"/>
  <c r="W15" i="52"/>
  <c r="BR14" i="52"/>
  <c r="BG15" i="52"/>
  <c r="BG13" i="52"/>
  <c r="BG5" i="52"/>
  <c r="BX6" i="52"/>
  <c r="CF5" i="52"/>
  <c r="BO5" i="52"/>
  <c r="CC4" i="52"/>
  <c r="BG10" i="52"/>
  <c r="N28" i="6"/>
  <c r="R49" i="53"/>
  <c r="I49" i="53"/>
  <c r="I37" i="53"/>
  <c r="I39" i="53"/>
  <c r="C11" i="2" l="1"/>
  <c r="AN10" i="2" s="1"/>
  <c r="AP10" i="2"/>
  <c r="K15" i="6"/>
  <c r="N15" i="6"/>
  <c r="K16" i="6"/>
  <c r="N16" i="6"/>
  <c r="R21" i="52"/>
  <c r="D25" i="6"/>
  <c r="BW23" i="52"/>
  <c r="BP13" i="52"/>
  <c r="BS15" i="52"/>
  <c r="BH13" i="52"/>
  <c r="AN14" i="52"/>
  <c r="U27" i="52"/>
  <c r="BG22" i="52"/>
  <c r="AG13" i="52"/>
  <c r="CN29" i="52" l="1"/>
  <c r="CM29" i="52"/>
  <c r="CL29" i="52"/>
  <c r="CK29" i="52"/>
  <c r="CJ29" i="52"/>
  <c r="CI29" i="52"/>
  <c r="CH29" i="52"/>
  <c r="CG29" i="52"/>
  <c r="CF29" i="52"/>
  <c r="CE29" i="52"/>
  <c r="CD29" i="52"/>
  <c r="CC29" i="52"/>
  <c r="CB29" i="52"/>
  <c r="CA29" i="52"/>
  <c r="BZ29" i="52"/>
  <c r="BY29" i="52"/>
  <c r="BX29" i="52"/>
  <c r="BW29" i="52"/>
  <c r="BV29" i="52"/>
  <c r="BU29" i="52"/>
  <c r="BT29" i="52"/>
  <c r="BS29" i="52"/>
  <c r="BR29" i="52"/>
  <c r="BQ29" i="52"/>
  <c r="BP29" i="52"/>
  <c r="BO29" i="52"/>
  <c r="BN29" i="52"/>
  <c r="BM29" i="52"/>
  <c r="BL29" i="52"/>
  <c r="BK29" i="52"/>
  <c r="BJ29" i="52"/>
  <c r="BI29" i="52"/>
  <c r="BH29" i="52"/>
  <c r="BG29" i="52"/>
  <c r="BF29" i="52"/>
  <c r="BE29" i="52"/>
  <c r="BD29" i="52"/>
  <c r="BC29" i="52"/>
  <c r="BB29" i="52"/>
  <c r="BA29" i="52"/>
  <c r="AZ29" i="52"/>
  <c r="AY29" i="52"/>
  <c r="AW29" i="52"/>
  <c r="AV29" i="52"/>
  <c r="AT29" i="52"/>
  <c r="AS29" i="52"/>
  <c r="AR29" i="52"/>
  <c r="AQ29" i="52"/>
  <c r="AO29" i="52"/>
  <c r="AN29" i="52"/>
  <c r="AL29" i="52"/>
  <c r="AK29" i="52"/>
  <c r="CF28" i="52"/>
  <c r="CE28" i="52"/>
  <c r="CC28" i="52"/>
  <c r="CB28" i="52"/>
  <c r="BZ28" i="52"/>
  <c r="BY28" i="52"/>
  <c r="BX28" i="52"/>
  <c r="BW28" i="52"/>
  <c r="BU28" i="52"/>
  <c r="BT28" i="52"/>
  <c r="BS28" i="52"/>
  <c r="BR28" i="52"/>
  <c r="BQ28" i="52"/>
  <c r="BP28" i="52"/>
  <c r="BO28" i="52"/>
  <c r="BM28" i="52"/>
  <c r="BL28" i="52"/>
  <c r="BJ28" i="52"/>
  <c r="BI28" i="52"/>
  <c r="BH28" i="52"/>
  <c r="BG28" i="52"/>
  <c r="BE28" i="52"/>
  <c r="BD28" i="52"/>
  <c r="BB28" i="52"/>
  <c r="BA28" i="52"/>
  <c r="AZ28" i="52"/>
  <c r="AY28" i="52"/>
  <c r="AW28" i="52"/>
  <c r="AV28" i="52"/>
  <c r="AT28" i="52"/>
  <c r="AS28" i="52"/>
  <c r="AR28" i="52"/>
  <c r="AQ28" i="52"/>
  <c r="AO28" i="52"/>
  <c r="AN28" i="52"/>
  <c r="AL28" i="52"/>
  <c r="AK28" i="52"/>
  <c r="CF27" i="52"/>
  <c r="CE27" i="52"/>
  <c r="CC27" i="52"/>
  <c r="CB27" i="52"/>
  <c r="BZ27" i="52"/>
  <c r="BY27" i="52"/>
  <c r="BX27" i="52"/>
  <c r="BW27" i="52"/>
  <c r="BU27" i="52"/>
  <c r="BT27" i="52"/>
  <c r="BS27" i="52"/>
  <c r="BR27" i="52"/>
  <c r="BQ27" i="52"/>
  <c r="BP27" i="52"/>
  <c r="BO27" i="52"/>
  <c r="BM27" i="52"/>
  <c r="BL27" i="52"/>
  <c r="BJ27" i="52"/>
  <c r="BI27" i="52"/>
  <c r="BH27" i="52"/>
  <c r="BG27" i="52"/>
  <c r="BE27" i="52"/>
  <c r="BD27" i="52"/>
  <c r="BB27" i="52"/>
  <c r="BA27" i="52"/>
  <c r="AZ27" i="52"/>
  <c r="AY27" i="52"/>
  <c r="AW27" i="52"/>
  <c r="AV27" i="52"/>
  <c r="AT27" i="52"/>
  <c r="AS27" i="52"/>
  <c r="AR27" i="52"/>
  <c r="AQ27" i="52"/>
  <c r="AO27" i="52"/>
  <c r="AN27" i="52"/>
  <c r="AL27" i="52"/>
  <c r="AK27" i="52"/>
  <c r="CF26" i="52"/>
  <c r="CE26" i="52"/>
  <c r="CC26" i="52"/>
  <c r="CB26" i="52"/>
  <c r="BZ26" i="52"/>
  <c r="BY26" i="52"/>
  <c r="BX26" i="52"/>
  <c r="BW26" i="52"/>
  <c r="BU26" i="52"/>
  <c r="BT26" i="52"/>
  <c r="BS26" i="52"/>
  <c r="BR26" i="52"/>
  <c r="BQ26" i="52"/>
  <c r="BP26" i="52"/>
  <c r="BO26" i="52"/>
  <c r="BM26" i="52"/>
  <c r="BL26" i="52"/>
  <c r="BJ26" i="52"/>
  <c r="BI26" i="52"/>
  <c r="BH26" i="52"/>
  <c r="BG26" i="52"/>
  <c r="BE26" i="52"/>
  <c r="BD26" i="52"/>
  <c r="BB26" i="52"/>
  <c r="BA26" i="52"/>
  <c r="AZ26" i="52"/>
  <c r="AY26" i="52"/>
  <c r="AW26" i="52"/>
  <c r="AV26" i="52"/>
  <c r="AT26" i="52"/>
  <c r="AS26" i="52"/>
  <c r="AR26" i="52"/>
  <c r="AQ26" i="52"/>
  <c r="AO26" i="52"/>
  <c r="AN26" i="52"/>
  <c r="AL26" i="52"/>
  <c r="AK26" i="52"/>
  <c r="CF25" i="52"/>
  <c r="CE25" i="52"/>
  <c r="CC25" i="52"/>
  <c r="CB25" i="52"/>
  <c r="BZ25" i="52"/>
  <c r="BY25" i="52"/>
  <c r="BX25" i="52"/>
  <c r="BW25" i="52"/>
  <c r="BU25" i="52"/>
  <c r="BT25" i="52"/>
  <c r="BS25" i="52"/>
  <c r="BR25" i="52"/>
  <c r="BQ25" i="52"/>
  <c r="BP25" i="52"/>
  <c r="BO25" i="52"/>
  <c r="BM25" i="52"/>
  <c r="BL25" i="52"/>
  <c r="BJ25" i="52"/>
  <c r="BI25" i="52"/>
  <c r="BH25" i="52"/>
  <c r="BG25" i="52"/>
  <c r="BE25" i="52"/>
  <c r="BD25" i="52"/>
  <c r="BB25" i="52"/>
  <c r="BA25" i="52"/>
  <c r="AZ25" i="52"/>
  <c r="AY25" i="52"/>
  <c r="AW25" i="52"/>
  <c r="AV25" i="52"/>
  <c r="AT25" i="52"/>
  <c r="AS25" i="52"/>
  <c r="AR25" i="52"/>
  <c r="AQ25" i="52"/>
  <c r="AO25" i="52"/>
  <c r="AN25" i="52"/>
  <c r="AL25" i="52"/>
  <c r="AK25" i="52"/>
  <c r="CF24" i="52"/>
  <c r="CE24" i="52"/>
  <c r="CC24" i="52"/>
  <c r="CB24" i="52"/>
  <c r="BZ24" i="52"/>
  <c r="BY24" i="52"/>
  <c r="BW24" i="52"/>
  <c r="BU24" i="52"/>
  <c r="BT24" i="52"/>
  <c r="BS24" i="52"/>
  <c r="BR24" i="52"/>
  <c r="BQ24" i="52"/>
  <c r="BP24" i="52"/>
  <c r="BO24" i="52"/>
  <c r="BM24" i="52"/>
  <c r="BL24" i="52"/>
  <c r="BJ24" i="52"/>
  <c r="BI24" i="52"/>
  <c r="BH24" i="52"/>
  <c r="BG24" i="52"/>
  <c r="BE24" i="52"/>
  <c r="BD24" i="52"/>
  <c r="BB24" i="52"/>
  <c r="BA24" i="52"/>
  <c r="AZ24" i="52"/>
  <c r="AY24" i="52"/>
  <c r="AW24" i="52"/>
  <c r="AV24" i="52"/>
  <c r="AT24" i="52"/>
  <c r="AS24" i="52"/>
  <c r="AR24" i="52"/>
  <c r="AQ24" i="52"/>
  <c r="AO24" i="52"/>
  <c r="AN24" i="52"/>
  <c r="AL24" i="52"/>
  <c r="AK24" i="52"/>
  <c r="CF23" i="52"/>
  <c r="CE23" i="52"/>
  <c r="CC23" i="52"/>
  <c r="CB23" i="52"/>
  <c r="BZ23" i="52"/>
  <c r="BY23" i="52"/>
  <c r="BX23" i="52"/>
  <c r="BU23" i="52"/>
  <c r="BT23" i="52"/>
  <c r="BS23" i="52"/>
  <c r="BQ23" i="52"/>
  <c r="BP23" i="52"/>
  <c r="BO23" i="52"/>
  <c r="BM23" i="52"/>
  <c r="BL23" i="52"/>
  <c r="BJ23" i="52"/>
  <c r="BI23" i="52"/>
  <c r="BH23" i="52"/>
  <c r="BG23" i="52"/>
  <c r="BE23" i="52"/>
  <c r="BD23" i="52"/>
  <c r="BB23" i="52"/>
  <c r="BA23" i="52"/>
  <c r="AZ23" i="52"/>
  <c r="AY23" i="52"/>
  <c r="AW23" i="52"/>
  <c r="AV23" i="52"/>
  <c r="AT23" i="52"/>
  <c r="AS23" i="52"/>
  <c r="AR23" i="52"/>
  <c r="AQ23" i="52"/>
  <c r="AO23" i="52"/>
  <c r="AN23" i="52"/>
  <c r="AL23" i="52"/>
  <c r="AK23" i="52"/>
  <c r="CF22" i="52"/>
  <c r="CE22" i="52"/>
  <c r="CC22" i="52"/>
  <c r="CB22" i="52"/>
  <c r="BZ22" i="52"/>
  <c r="BY22" i="52"/>
  <c r="BX22" i="52"/>
  <c r="BW22" i="52"/>
  <c r="BU22" i="52"/>
  <c r="BT22" i="52"/>
  <c r="BS22" i="52"/>
  <c r="BR22" i="52"/>
  <c r="BQ22" i="52"/>
  <c r="BP22" i="52"/>
  <c r="BO22" i="52"/>
  <c r="BM22" i="52"/>
  <c r="BL22" i="52"/>
  <c r="BJ22" i="52"/>
  <c r="BI22" i="52"/>
  <c r="BH22" i="52"/>
  <c r="BE22" i="52"/>
  <c r="BD22" i="52"/>
  <c r="BB22" i="52"/>
  <c r="BA22" i="52"/>
  <c r="AZ22" i="52"/>
  <c r="AY22" i="52"/>
  <c r="AW22" i="52"/>
  <c r="AV22" i="52"/>
  <c r="AT22" i="52"/>
  <c r="AS22" i="52"/>
  <c r="AQ22" i="52"/>
  <c r="AO22" i="52"/>
  <c r="AN22" i="52"/>
  <c r="AL22" i="52"/>
  <c r="AK22" i="52"/>
  <c r="CF21" i="52"/>
  <c r="CE21" i="52"/>
  <c r="CC21" i="52"/>
  <c r="CB21" i="52"/>
  <c r="BZ21" i="52"/>
  <c r="BY21" i="52"/>
  <c r="BX21" i="52"/>
  <c r="BW21" i="52"/>
  <c r="BU21" i="52"/>
  <c r="BT21" i="52"/>
  <c r="BS21" i="52"/>
  <c r="BR21" i="52"/>
  <c r="BQ21" i="52"/>
  <c r="BP21" i="52"/>
  <c r="BO21" i="52"/>
  <c r="BM21" i="52"/>
  <c r="BL21" i="52"/>
  <c r="BJ21" i="52"/>
  <c r="BI21" i="52"/>
  <c r="BH21" i="52"/>
  <c r="BG21" i="52"/>
  <c r="BE21" i="52"/>
  <c r="BD21" i="52"/>
  <c r="BB21" i="52"/>
  <c r="BA21" i="52"/>
  <c r="AZ21" i="52"/>
  <c r="AY21" i="52"/>
  <c r="AW21" i="52"/>
  <c r="AV21" i="52"/>
  <c r="AT21" i="52"/>
  <c r="AS21" i="52"/>
  <c r="AR21" i="52"/>
  <c r="AQ21" i="52"/>
  <c r="AO21" i="52"/>
  <c r="AN21" i="52"/>
  <c r="AL21" i="52"/>
  <c r="AK21" i="52"/>
  <c r="CN19" i="52"/>
  <c r="CM19" i="52"/>
  <c r="CL19" i="52"/>
  <c r="CK19" i="52"/>
  <c r="CJ19" i="52"/>
  <c r="CI19" i="52"/>
  <c r="CH19" i="52"/>
  <c r="CG19" i="52"/>
  <c r="CF19" i="52"/>
  <c r="CE19" i="52"/>
  <c r="CC19" i="52"/>
  <c r="CB19" i="52"/>
  <c r="BZ19" i="52"/>
  <c r="BY19" i="52"/>
  <c r="BX19" i="52"/>
  <c r="BW19" i="52"/>
  <c r="BU19" i="52"/>
  <c r="BT19" i="52"/>
  <c r="BS19" i="52"/>
  <c r="BR19" i="52"/>
  <c r="BQ19" i="52"/>
  <c r="BP19" i="52"/>
  <c r="BO19" i="52"/>
  <c r="BM19" i="52"/>
  <c r="BL19" i="52"/>
  <c r="BJ19" i="52"/>
  <c r="BI19" i="52"/>
  <c r="BH19" i="52"/>
  <c r="BG19" i="52"/>
  <c r="BE19" i="52"/>
  <c r="BD19" i="52"/>
  <c r="BB19" i="52"/>
  <c r="BA19" i="52"/>
  <c r="AZ19" i="52"/>
  <c r="AY19" i="52"/>
  <c r="AW19" i="52"/>
  <c r="AV19" i="52"/>
  <c r="AT19" i="52"/>
  <c r="AS19" i="52"/>
  <c r="AR19" i="52"/>
  <c r="AQ19" i="52"/>
  <c r="AO19" i="52"/>
  <c r="AN19" i="52"/>
  <c r="AL19" i="52"/>
  <c r="AK19" i="52"/>
  <c r="CF18" i="52"/>
  <c r="CE18" i="52"/>
  <c r="CC18" i="52"/>
  <c r="CB18" i="52"/>
  <c r="BZ18" i="52"/>
  <c r="BY18" i="52"/>
  <c r="BX18" i="52"/>
  <c r="BW18" i="52"/>
  <c r="BU18" i="52"/>
  <c r="BT18" i="52"/>
  <c r="BS18" i="52"/>
  <c r="BR18" i="52"/>
  <c r="BQ18" i="52"/>
  <c r="BP18" i="52"/>
  <c r="BO18" i="52"/>
  <c r="BM18" i="52"/>
  <c r="BL18" i="52"/>
  <c r="BJ18" i="52"/>
  <c r="BI18" i="52"/>
  <c r="BH18" i="52"/>
  <c r="BG18" i="52"/>
  <c r="BE18" i="52"/>
  <c r="BD18" i="52"/>
  <c r="BB18" i="52"/>
  <c r="BA18" i="52"/>
  <c r="AZ18" i="52"/>
  <c r="AY18" i="52"/>
  <c r="AW18" i="52"/>
  <c r="AV18" i="52"/>
  <c r="AT18" i="52"/>
  <c r="AS18" i="52"/>
  <c r="AQ18" i="52"/>
  <c r="AO18" i="52"/>
  <c r="AN18" i="52"/>
  <c r="AL18" i="52"/>
  <c r="AK18" i="52"/>
  <c r="CF17" i="52"/>
  <c r="CE17" i="52"/>
  <c r="CC17" i="52"/>
  <c r="CB17" i="52"/>
  <c r="BZ17" i="52"/>
  <c r="BY17" i="52"/>
  <c r="BX17" i="52"/>
  <c r="BW17" i="52"/>
  <c r="BU17" i="52"/>
  <c r="BT17" i="52"/>
  <c r="BS17" i="52"/>
  <c r="BR17" i="52"/>
  <c r="BQ17" i="52"/>
  <c r="BP17" i="52"/>
  <c r="BO17" i="52"/>
  <c r="BM17" i="52"/>
  <c r="BL17" i="52"/>
  <c r="BJ17" i="52"/>
  <c r="BI17" i="52"/>
  <c r="BH17" i="52"/>
  <c r="BG17" i="52"/>
  <c r="BE17" i="52"/>
  <c r="BD17" i="52"/>
  <c r="BB17" i="52"/>
  <c r="BA17" i="52"/>
  <c r="AZ17" i="52"/>
  <c r="AY17" i="52"/>
  <c r="AW17" i="52"/>
  <c r="AV17" i="52"/>
  <c r="AT17" i="52"/>
  <c r="AS17" i="52"/>
  <c r="AR17" i="52"/>
  <c r="AQ17" i="52"/>
  <c r="AO17" i="52"/>
  <c r="AN17" i="52"/>
  <c r="AL17" i="52"/>
  <c r="AK17" i="52"/>
  <c r="CF16" i="52"/>
  <c r="CE16" i="52"/>
  <c r="CC16" i="52"/>
  <c r="CB16" i="52"/>
  <c r="BZ16" i="52"/>
  <c r="BY16" i="52"/>
  <c r="BX16" i="52"/>
  <c r="BW16" i="52"/>
  <c r="BU16" i="52"/>
  <c r="BT16" i="52"/>
  <c r="BS16" i="52"/>
  <c r="BR16" i="52"/>
  <c r="BQ16" i="52"/>
  <c r="BP16" i="52"/>
  <c r="BO16" i="52"/>
  <c r="BM16" i="52"/>
  <c r="BL16" i="52"/>
  <c r="BJ16" i="52"/>
  <c r="BI16" i="52"/>
  <c r="BH16" i="52"/>
  <c r="BG16" i="52"/>
  <c r="BE16" i="52"/>
  <c r="BD16" i="52"/>
  <c r="BB16" i="52"/>
  <c r="BA16" i="52"/>
  <c r="AZ16" i="52"/>
  <c r="AY16" i="52"/>
  <c r="AW16" i="52"/>
  <c r="AV16" i="52"/>
  <c r="AT16" i="52"/>
  <c r="AS16" i="52"/>
  <c r="AR16" i="52"/>
  <c r="AQ16" i="52"/>
  <c r="AO16" i="52"/>
  <c r="AN16" i="52"/>
  <c r="AL16" i="52"/>
  <c r="AK16" i="52"/>
  <c r="CF15" i="52"/>
  <c r="CE15" i="52"/>
  <c r="CC15" i="52"/>
  <c r="CB15" i="52"/>
  <c r="BZ15" i="52"/>
  <c r="BX15" i="52"/>
  <c r="BW15" i="52"/>
  <c r="BU15" i="52"/>
  <c r="BT15" i="52"/>
  <c r="BR15" i="52"/>
  <c r="BQ15" i="52"/>
  <c r="BP15" i="52"/>
  <c r="BO15" i="52"/>
  <c r="BM15" i="52"/>
  <c r="BL15" i="52"/>
  <c r="BJ15" i="52"/>
  <c r="BI15" i="52"/>
  <c r="BH15" i="52"/>
  <c r="BE15" i="52"/>
  <c r="BD15" i="52"/>
  <c r="BB15" i="52"/>
  <c r="BA15" i="52"/>
  <c r="AZ15" i="52"/>
  <c r="AY15" i="52"/>
  <c r="AW15" i="52"/>
  <c r="AV15" i="52"/>
  <c r="AT15" i="52"/>
  <c r="AS15" i="52"/>
  <c r="AQ15" i="52"/>
  <c r="AO15" i="52"/>
  <c r="AN15" i="52"/>
  <c r="AL15" i="52"/>
  <c r="AK15" i="52"/>
  <c r="CF14" i="52"/>
  <c r="CE14" i="52"/>
  <c r="CC14" i="52"/>
  <c r="CB14" i="52"/>
  <c r="BZ14" i="52"/>
  <c r="BY14" i="52"/>
  <c r="BX14" i="52"/>
  <c r="BW14" i="52"/>
  <c r="BU14" i="52"/>
  <c r="BT14" i="52"/>
  <c r="BS14" i="52"/>
  <c r="BQ14" i="52"/>
  <c r="BP14" i="52"/>
  <c r="BO14" i="52"/>
  <c r="BM14" i="52"/>
  <c r="BL14" i="52"/>
  <c r="BJ14" i="52"/>
  <c r="BI14" i="52"/>
  <c r="BH14" i="52"/>
  <c r="BG14" i="52"/>
  <c r="BE14" i="52"/>
  <c r="BD14" i="52"/>
  <c r="BB14" i="52"/>
  <c r="BA14" i="52"/>
  <c r="AZ14" i="52"/>
  <c r="AY14" i="52"/>
  <c r="AW14" i="52"/>
  <c r="AV14" i="52"/>
  <c r="AT14" i="52"/>
  <c r="AS14" i="52"/>
  <c r="AR14" i="52"/>
  <c r="AQ14" i="52"/>
  <c r="AO14" i="52"/>
  <c r="AL14" i="52"/>
  <c r="AK14" i="52"/>
  <c r="CF13" i="52"/>
  <c r="CE13" i="52"/>
  <c r="CC13" i="52"/>
  <c r="CB13" i="52"/>
  <c r="BZ13" i="52"/>
  <c r="BY13" i="52"/>
  <c r="BX13" i="52"/>
  <c r="BW13" i="52"/>
  <c r="BU13" i="52"/>
  <c r="BT13" i="52"/>
  <c r="BS13" i="52"/>
  <c r="BR13" i="52"/>
  <c r="BQ13" i="52"/>
  <c r="BO13" i="52"/>
  <c r="BM13" i="52"/>
  <c r="BL13" i="52"/>
  <c r="BJ13" i="52"/>
  <c r="BI13" i="52"/>
  <c r="BE13" i="52"/>
  <c r="BD13" i="52"/>
  <c r="BB13" i="52"/>
  <c r="BA13" i="52"/>
  <c r="AZ13" i="52"/>
  <c r="AY13" i="52"/>
  <c r="AW13" i="52"/>
  <c r="AV13" i="52"/>
  <c r="AT13" i="52"/>
  <c r="AS13" i="52"/>
  <c r="AR13" i="52"/>
  <c r="AQ13" i="52"/>
  <c r="AO13" i="52"/>
  <c r="AN13" i="52"/>
  <c r="AL13" i="52"/>
  <c r="AK13" i="52"/>
  <c r="CF12" i="52"/>
  <c r="CE12" i="52"/>
  <c r="CC12" i="52"/>
  <c r="CB12" i="52"/>
  <c r="BZ12" i="52"/>
  <c r="BY12" i="52"/>
  <c r="BX12" i="52"/>
  <c r="BW12" i="52"/>
  <c r="BU12" i="52"/>
  <c r="BT12" i="52"/>
  <c r="BS12" i="52"/>
  <c r="BR12" i="52"/>
  <c r="BQ12" i="52"/>
  <c r="BP12" i="52"/>
  <c r="BO12" i="52"/>
  <c r="BM12" i="52"/>
  <c r="BL12" i="52"/>
  <c r="BJ12" i="52"/>
  <c r="BI12" i="52"/>
  <c r="BH12" i="52"/>
  <c r="BG12" i="52"/>
  <c r="BE12" i="52"/>
  <c r="BD12" i="52"/>
  <c r="BB12" i="52"/>
  <c r="BA12" i="52"/>
  <c r="AZ12" i="52"/>
  <c r="AY12" i="52"/>
  <c r="AW12" i="52"/>
  <c r="AV12" i="52"/>
  <c r="AT12" i="52"/>
  <c r="AS12" i="52"/>
  <c r="AR12" i="52"/>
  <c r="AQ12" i="52"/>
  <c r="AO12" i="52"/>
  <c r="AN12" i="52"/>
  <c r="AL12" i="52"/>
  <c r="AK12" i="52"/>
  <c r="CF11" i="52"/>
  <c r="CE11" i="52"/>
  <c r="CC11" i="52"/>
  <c r="CB11" i="52"/>
  <c r="BZ11" i="52"/>
  <c r="BY11" i="52"/>
  <c r="BX11" i="52"/>
  <c r="BW11" i="52"/>
  <c r="BU11" i="52"/>
  <c r="BT11" i="52"/>
  <c r="BS11" i="52"/>
  <c r="BR11" i="52"/>
  <c r="BQ11" i="52"/>
  <c r="BP11" i="52"/>
  <c r="BO11" i="52"/>
  <c r="BM11" i="52"/>
  <c r="BL11" i="52"/>
  <c r="BJ11" i="52"/>
  <c r="BI11" i="52"/>
  <c r="BH11" i="52"/>
  <c r="BG11" i="52"/>
  <c r="BE11" i="52"/>
  <c r="BD11" i="52"/>
  <c r="BB11" i="52"/>
  <c r="BA11" i="52"/>
  <c r="AZ11" i="52"/>
  <c r="AY11" i="52"/>
  <c r="AW11" i="52"/>
  <c r="AV11" i="52"/>
  <c r="AT11" i="52"/>
  <c r="AS11" i="52"/>
  <c r="AR11" i="52"/>
  <c r="AQ11" i="52"/>
  <c r="AO11" i="52"/>
  <c r="AN11" i="52"/>
  <c r="AL11" i="52"/>
  <c r="AK11" i="52"/>
  <c r="CF10" i="52"/>
  <c r="CE10" i="52"/>
  <c r="CC10" i="52"/>
  <c r="CB10" i="52"/>
  <c r="BZ10" i="52"/>
  <c r="BY10" i="52"/>
  <c r="BX10" i="52"/>
  <c r="BW10" i="52"/>
  <c r="BU10" i="52"/>
  <c r="BT10" i="52"/>
  <c r="BS10" i="52"/>
  <c r="BR10" i="52"/>
  <c r="BQ10" i="52"/>
  <c r="BP10" i="52"/>
  <c r="BO10" i="52"/>
  <c r="BM10" i="52"/>
  <c r="BL10" i="52"/>
  <c r="BJ10" i="52"/>
  <c r="BI10" i="52"/>
  <c r="BH10" i="52"/>
  <c r="BE10" i="52"/>
  <c r="BD10" i="52"/>
  <c r="BB10" i="52"/>
  <c r="BA10" i="52"/>
  <c r="AZ10" i="52"/>
  <c r="AY10" i="52"/>
  <c r="AW10" i="52"/>
  <c r="AV10" i="52"/>
  <c r="AT10" i="52"/>
  <c r="AS10" i="52"/>
  <c r="AR10" i="52"/>
  <c r="AQ10" i="52"/>
  <c r="AO10" i="52"/>
  <c r="AN10" i="52"/>
  <c r="AL10" i="52"/>
  <c r="AK10" i="52"/>
  <c r="CF9" i="52"/>
  <c r="CE9" i="52"/>
  <c r="CC9" i="52"/>
  <c r="CB9" i="52"/>
  <c r="BZ9" i="52"/>
  <c r="BY9" i="52"/>
  <c r="BX9" i="52"/>
  <c r="BW9" i="52"/>
  <c r="BU9" i="52"/>
  <c r="BT9" i="52"/>
  <c r="BS9" i="52"/>
  <c r="BR9" i="52"/>
  <c r="BQ9" i="52"/>
  <c r="BP9" i="52"/>
  <c r="BO9" i="52"/>
  <c r="BM9" i="52"/>
  <c r="BL9" i="52"/>
  <c r="BJ9" i="52"/>
  <c r="BI9" i="52"/>
  <c r="BH9" i="52"/>
  <c r="BG9" i="52"/>
  <c r="BE9" i="52"/>
  <c r="BD9" i="52"/>
  <c r="BB9" i="52"/>
  <c r="BA9" i="52"/>
  <c r="AZ9" i="52"/>
  <c r="AY9" i="52"/>
  <c r="AW9" i="52"/>
  <c r="AV9" i="52"/>
  <c r="AT9" i="52"/>
  <c r="AS9" i="52"/>
  <c r="AR9" i="52"/>
  <c r="AQ9" i="52"/>
  <c r="AO9" i="52"/>
  <c r="AN9" i="52"/>
  <c r="AL9" i="52"/>
  <c r="AK9" i="52"/>
  <c r="CF8" i="52"/>
  <c r="CE8" i="52"/>
  <c r="CC8" i="52"/>
  <c r="CB8" i="52"/>
  <c r="BZ8" i="52"/>
  <c r="BY8" i="52"/>
  <c r="BX8" i="52"/>
  <c r="BW8" i="52"/>
  <c r="BU8" i="52"/>
  <c r="BT8" i="52"/>
  <c r="BS8" i="52"/>
  <c r="BR8" i="52"/>
  <c r="BQ8" i="52"/>
  <c r="BP8" i="52"/>
  <c r="BO8" i="52"/>
  <c r="BM8" i="52"/>
  <c r="BL8" i="52"/>
  <c r="BJ8" i="52"/>
  <c r="BI8" i="52"/>
  <c r="BH8" i="52"/>
  <c r="BG8" i="52"/>
  <c r="BE8" i="52"/>
  <c r="BD8" i="52"/>
  <c r="BB8" i="52"/>
  <c r="BA8" i="52"/>
  <c r="AZ8" i="52"/>
  <c r="AY8" i="52"/>
  <c r="AW8" i="52"/>
  <c r="AV8" i="52"/>
  <c r="AT8" i="52"/>
  <c r="AS8" i="52"/>
  <c r="AR8" i="52"/>
  <c r="AQ8" i="52"/>
  <c r="AO8" i="52"/>
  <c r="AN8" i="52"/>
  <c r="AL8" i="52"/>
  <c r="AK8" i="52"/>
  <c r="CF7" i="52"/>
  <c r="CE7" i="52"/>
  <c r="CC7" i="52"/>
  <c r="CB7" i="52"/>
  <c r="BZ7" i="52"/>
  <c r="BY7" i="52"/>
  <c r="BX7" i="52"/>
  <c r="BW7" i="52"/>
  <c r="BU7" i="52"/>
  <c r="BT7" i="52"/>
  <c r="BS7" i="52"/>
  <c r="BR7" i="52"/>
  <c r="BQ7" i="52"/>
  <c r="BP7" i="52"/>
  <c r="BO7" i="52"/>
  <c r="BM7" i="52"/>
  <c r="BL7" i="52"/>
  <c r="BJ7" i="52"/>
  <c r="BI7" i="52"/>
  <c r="BH7" i="52"/>
  <c r="BG7" i="52"/>
  <c r="BE7" i="52"/>
  <c r="BD7" i="52"/>
  <c r="BB7" i="52"/>
  <c r="BA7" i="52"/>
  <c r="AZ7" i="52"/>
  <c r="AY7" i="52"/>
  <c r="AW7" i="52"/>
  <c r="AV7" i="52"/>
  <c r="AT7" i="52"/>
  <c r="AS7" i="52"/>
  <c r="AR7" i="52"/>
  <c r="AQ7" i="52"/>
  <c r="AO7" i="52"/>
  <c r="AN7" i="52"/>
  <c r="AL7" i="52"/>
  <c r="AK7" i="52"/>
  <c r="CF6" i="52"/>
  <c r="CE6" i="52"/>
  <c r="CC6" i="52"/>
  <c r="CB6" i="52"/>
  <c r="BZ6" i="52"/>
  <c r="BY6" i="52"/>
  <c r="BW6" i="52"/>
  <c r="BU6" i="52"/>
  <c r="BT6" i="52"/>
  <c r="BS6" i="52"/>
  <c r="BR6" i="52"/>
  <c r="BQ6" i="52"/>
  <c r="BP6" i="52"/>
  <c r="BO6" i="52"/>
  <c r="BM6" i="52"/>
  <c r="BL6" i="52"/>
  <c r="BJ6" i="52"/>
  <c r="BI6" i="52"/>
  <c r="BH6" i="52"/>
  <c r="BG6" i="52"/>
  <c r="BE6" i="52"/>
  <c r="BD6" i="52"/>
  <c r="BB6" i="52"/>
  <c r="BA6" i="52"/>
  <c r="AZ6" i="52"/>
  <c r="AY6" i="52"/>
  <c r="AW6" i="52"/>
  <c r="AV6" i="52"/>
  <c r="AT6" i="52"/>
  <c r="AS6" i="52"/>
  <c r="AR6" i="52"/>
  <c r="AQ6" i="52"/>
  <c r="AO6" i="52"/>
  <c r="AN6" i="52"/>
  <c r="AL6" i="52"/>
  <c r="AK6" i="52"/>
  <c r="CC5" i="52"/>
  <c r="CB5" i="52"/>
  <c r="BZ5" i="52"/>
  <c r="BY5" i="52"/>
  <c r="BX5" i="52"/>
  <c r="BW5" i="52"/>
  <c r="BU5" i="52"/>
  <c r="BT5" i="52"/>
  <c r="BS5" i="52"/>
  <c r="BR5" i="52"/>
  <c r="BQ5" i="52"/>
  <c r="BP5" i="52"/>
  <c r="BM5" i="52"/>
  <c r="BL5" i="52"/>
  <c r="BJ5" i="52"/>
  <c r="BI5" i="52"/>
  <c r="BH5" i="52"/>
  <c r="BE5" i="52"/>
  <c r="BD5" i="52"/>
  <c r="BB5" i="52"/>
  <c r="BA5" i="52"/>
  <c r="AZ5" i="52"/>
  <c r="AY5" i="52"/>
  <c r="AW5" i="52"/>
  <c r="AV5" i="52"/>
  <c r="AT5" i="52"/>
  <c r="AS5" i="52"/>
  <c r="AR5" i="52"/>
  <c r="AQ5" i="52"/>
  <c r="AO5" i="52"/>
  <c r="AN5" i="52"/>
  <c r="AL5" i="52"/>
  <c r="AK5" i="52"/>
  <c r="BS4" i="52"/>
  <c r="CF4" i="52"/>
  <c r="CE4" i="52"/>
  <c r="CB4" i="52"/>
  <c r="BZ4" i="52"/>
  <c r="BY4" i="52"/>
  <c r="BX4" i="52"/>
  <c r="BW4" i="52"/>
  <c r="BU4" i="52"/>
  <c r="BT4" i="52"/>
  <c r="BR4" i="52"/>
  <c r="BQ4" i="52"/>
  <c r="BP4" i="52"/>
  <c r="BO4" i="52"/>
  <c r="BM4" i="52"/>
  <c r="BL4" i="52"/>
  <c r="BJ4" i="52"/>
  <c r="BI4" i="52"/>
  <c r="BH4" i="52"/>
  <c r="BG4" i="52"/>
  <c r="BE4" i="52"/>
  <c r="BD4" i="52"/>
  <c r="BB4" i="52"/>
  <c r="BA4" i="52"/>
  <c r="AZ4" i="52"/>
  <c r="AY4" i="52"/>
  <c r="AW4" i="52"/>
  <c r="AV4" i="52"/>
  <c r="AT4" i="52"/>
  <c r="AS4" i="52"/>
  <c r="AR4" i="52"/>
  <c r="AQ4" i="52"/>
  <c r="AO4" i="52"/>
  <c r="AN4" i="52"/>
  <c r="AL4" i="52"/>
  <c r="AK4" i="52"/>
  <c r="AJ29" i="52"/>
  <c r="AI29" i="52"/>
  <c r="AH29" i="52"/>
  <c r="AG29" i="52"/>
  <c r="AF29" i="52"/>
  <c r="AE29" i="52"/>
  <c r="AJ28" i="52"/>
  <c r="AI28" i="52"/>
  <c r="AH28" i="52"/>
  <c r="AG28" i="52"/>
  <c r="AF28" i="52"/>
  <c r="AE28" i="52"/>
  <c r="AJ27" i="52"/>
  <c r="AI27" i="52"/>
  <c r="AH27" i="52"/>
  <c r="AG27" i="52"/>
  <c r="AF27" i="52"/>
  <c r="AE27" i="52"/>
  <c r="AJ26" i="52"/>
  <c r="AI26" i="52"/>
  <c r="AH26" i="52"/>
  <c r="AG26" i="52"/>
  <c r="AF26" i="52"/>
  <c r="AE26" i="52"/>
  <c r="AJ25" i="52"/>
  <c r="AI25" i="52"/>
  <c r="AH25" i="52"/>
  <c r="AG25" i="52"/>
  <c r="AF25" i="52"/>
  <c r="AE25" i="52"/>
  <c r="AJ24" i="52"/>
  <c r="AI24" i="52"/>
  <c r="AH24" i="52"/>
  <c r="AG24" i="52"/>
  <c r="AF24" i="52"/>
  <c r="AE24" i="52"/>
  <c r="AJ23" i="52"/>
  <c r="AI23" i="52"/>
  <c r="AH23" i="52"/>
  <c r="AG23" i="52"/>
  <c r="AF23" i="52"/>
  <c r="AE23" i="52"/>
  <c r="AJ22" i="52"/>
  <c r="AH22" i="52"/>
  <c r="AG22" i="52"/>
  <c r="AF22" i="52"/>
  <c r="AE22" i="52"/>
  <c r="AJ21" i="52"/>
  <c r="AI21" i="52"/>
  <c r="AH21" i="52"/>
  <c r="AG21" i="52"/>
  <c r="AF21" i="52"/>
  <c r="AE21" i="52"/>
  <c r="AJ19" i="52"/>
  <c r="AI19" i="52"/>
  <c r="AH19" i="52"/>
  <c r="AG19" i="52"/>
  <c r="AF19" i="52"/>
  <c r="AE19" i="52"/>
  <c r="AJ18" i="52"/>
  <c r="AI18" i="52"/>
  <c r="AH18" i="52"/>
  <c r="AG18" i="52"/>
  <c r="AF18" i="52"/>
  <c r="AE18" i="52"/>
  <c r="AJ17" i="52"/>
  <c r="AI17" i="52"/>
  <c r="AH17" i="52"/>
  <c r="AG17" i="52"/>
  <c r="AF17" i="52"/>
  <c r="AE17" i="52"/>
  <c r="AJ16" i="52"/>
  <c r="AI16" i="52"/>
  <c r="AH16" i="52"/>
  <c r="AG16" i="52"/>
  <c r="AF16" i="52"/>
  <c r="AE16" i="52"/>
  <c r="AJ15" i="52"/>
  <c r="AI15" i="52"/>
  <c r="AH15" i="52"/>
  <c r="AG15" i="52"/>
  <c r="AF15" i="52"/>
  <c r="AE15" i="52"/>
  <c r="AJ14" i="52"/>
  <c r="AI14" i="52"/>
  <c r="AH14" i="52"/>
  <c r="AG14" i="52"/>
  <c r="AF14" i="52"/>
  <c r="AE14" i="52"/>
  <c r="AJ13" i="52"/>
  <c r="AI13" i="52"/>
  <c r="AH13" i="52"/>
  <c r="AF13" i="52"/>
  <c r="AE13" i="52"/>
  <c r="AJ12" i="52"/>
  <c r="AI12" i="52"/>
  <c r="AH12" i="52"/>
  <c r="AG12" i="52"/>
  <c r="AF12" i="52"/>
  <c r="AE12" i="52"/>
  <c r="AJ11" i="52"/>
  <c r="AI11" i="52"/>
  <c r="AH11" i="52"/>
  <c r="AG11" i="52"/>
  <c r="AF11" i="52"/>
  <c r="AE11" i="52"/>
  <c r="AJ10" i="52"/>
  <c r="AI10" i="52"/>
  <c r="AH10" i="52"/>
  <c r="AG10" i="52"/>
  <c r="AF10" i="52"/>
  <c r="AE10" i="52"/>
  <c r="AJ9" i="52"/>
  <c r="AI9" i="52"/>
  <c r="AH9" i="52"/>
  <c r="AG9" i="52"/>
  <c r="AF9" i="52"/>
  <c r="AE9" i="52"/>
  <c r="AJ8" i="52"/>
  <c r="AI8" i="52"/>
  <c r="AH8" i="52"/>
  <c r="AG8" i="52"/>
  <c r="AF8" i="52"/>
  <c r="AE8" i="52"/>
  <c r="AJ7" i="52"/>
  <c r="AI7" i="52"/>
  <c r="AH7" i="52"/>
  <c r="AG7" i="52"/>
  <c r="AF7" i="52"/>
  <c r="AE7" i="52"/>
  <c r="AJ6" i="52"/>
  <c r="AI6" i="52"/>
  <c r="AH6" i="52"/>
  <c r="AG6" i="52"/>
  <c r="AF6" i="52"/>
  <c r="AE6" i="52"/>
  <c r="AJ5" i="52"/>
  <c r="AI5" i="52"/>
  <c r="AH5" i="52"/>
  <c r="AG5" i="52"/>
  <c r="AF5" i="52"/>
  <c r="AE5" i="52"/>
  <c r="AG4" i="52"/>
  <c r="AH4" i="52"/>
  <c r="AI4" i="52"/>
  <c r="AJ4" i="52"/>
  <c r="AF4" i="52"/>
  <c r="AE4" i="52"/>
  <c r="U15" i="52"/>
  <c r="CJ14" i="52" s="1"/>
  <c r="Y9" i="52" l="1"/>
  <c r="CN8" i="52" s="1"/>
  <c r="AC29" i="52"/>
  <c r="AB29" i="52"/>
  <c r="AA29" i="52"/>
  <c r="Z29" i="52"/>
  <c r="Y29" i="52"/>
  <c r="CN28" i="52" s="1"/>
  <c r="X29" i="52"/>
  <c r="CM28" i="52" s="1"/>
  <c r="W29" i="52"/>
  <c r="CL28" i="52" s="1"/>
  <c r="V29" i="52"/>
  <c r="CK28" i="52" s="1"/>
  <c r="U29" i="52"/>
  <c r="CJ28" i="52" s="1"/>
  <c r="T29" i="52"/>
  <c r="CI28" i="52" s="1"/>
  <c r="S29" i="52"/>
  <c r="CH28" i="52" s="1"/>
  <c r="R29" i="52"/>
  <c r="CG28" i="52" s="1"/>
  <c r="Q29" i="52"/>
  <c r="O29" i="52"/>
  <c r="N29" i="52"/>
  <c r="AC28" i="52"/>
  <c r="AB28" i="52"/>
  <c r="AA28" i="52"/>
  <c r="Z28" i="52"/>
  <c r="Y28" i="52"/>
  <c r="CN27" i="52" s="1"/>
  <c r="X28" i="52"/>
  <c r="CM27" i="52" s="1"/>
  <c r="W28" i="52"/>
  <c r="CL27" i="52" s="1"/>
  <c r="V28" i="52"/>
  <c r="CK27" i="52" s="1"/>
  <c r="U28" i="52"/>
  <c r="CJ27" i="52" s="1"/>
  <c r="T28" i="52"/>
  <c r="CI27" i="52" s="1"/>
  <c r="S28" i="52"/>
  <c r="CH27" i="52" s="1"/>
  <c r="R28" i="52"/>
  <c r="CG27" i="52" s="1"/>
  <c r="Q28" i="52"/>
  <c r="O28" i="52"/>
  <c r="N28" i="52"/>
  <c r="AC27" i="52"/>
  <c r="AB27" i="52"/>
  <c r="AA27" i="52"/>
  <c r="Z27" i="52"/>
  <c r="Y27" i="52"/>
  <c r="CN26" i="52" s="1"/>
  <c r="X27" i="52"/>
  <c r="CM26" i="52" s="1"/>
  <c r="W27" i="52"/>
  <c r="CL26" i="52" s="1"/>
  <c r="V27" i="52"/>
  <c r="CK26" i="52" s="1"/>
  <c r="CJ26" i="52"/>
  <c r="T27" i="52"/>
  <c r="CI26" i="52" s="1"/>
  <c r="S27" i="52"/>
  <c r="CH26" i="52" s="1"/>
  <c r="R27" i="52"/>
  <c r="CG26" i="52" s="1"/>
  <c r="Q27" i="52"/>
  <c r="O27" i="52"/>
  <c r="N27" i="52"/>
  <c r="AC26" i="52"/>
  <c r="AB26" i="52"/>
  <c r="AA26" i="52"/>
  <c r="Z26" i="52"/>
  <c r="Y26" i="52"/>
  <c r="CN25" i="52" s="1"/>
  <c r="X26" i="52"/>
  <c r="CM25" i="52" s="1"/>
  <c r="W26" i="52"/>
  <c r="CL25" i="52" s="1"/>
  <c r="V26" i="52"/>
  <c r="CK25" i="52" s="1"/>
  <c r="U26" i="52"/>
  <c r="CJ25" i="52" s="1"/>
  <c r="T26" i="52"/>
  <c r="CI25" i="52" s="1"/>
  <c r="S26" i="52"/>
  <c r="CH25" i="52" s="1"/>
  <c r="R26" i="52"/>
  <c r="CG25" i="52" s="1"/>
  <c r="Q26" i="52"/>
  <c r="O26" i="52"/>
  <c r="N26" i="52"/>
  <c r="AC25" i="52"/>
  <c r="AB25" i="52"/>
  <c r="AA25" i="52"/>
  <c r="Z25" i="52"/>
  <c r="Y25" i="52"/>
  <c r="CN24" i="52" s="1"/>
  <c r="X25" i="52"/>
  <c r="CM24" i="52" s="1"/>
  <c r="W25" i="52"/>
  <c r="CL24" i="52" s="1"/>
  <c r="V25" i="52"/>
  <c r="CK24" i="52" s="1"/>
  <c r="U25" i="52"/>
  <c r="CJ24" i="52" s="1"/>
  <c r="T25" i="52"/>
  <c r="CI24" i="52" s="1"/>
  <c r="S25" i="52"/>
  <c r="CH24" i="52" s="1"/>
  <c r="R25" i="52"/>
  <c r="CG24" i="52" s="1"/>
  <c r="Q25" i="52"/>
  <c r="O25" i="52"/>
  <c r="N25" i="52"/>
  <c r="AC24" i="52"/>
  <c r="AB24" i="52"/>
  <c r="AA24" i="52"/>
  <c r="Z24" i="52"/>
  <c r="Y24" i="52"/>
  <c r="CN23" i="52" s="1"/>
  <c r="X24" i="52"/>
  <c r="CM23" i="52" s="1"/>
  <c r="W24" i="52"/>
  <c r="CL23" i="52" s="1"/>
  <c r="V24" i="52"/>
  <c r="CK23" i="52" s="1"/>
  <c r="CJ23" i="52"/>
  <c r="T24" i="52"/>
  <c r="CI23" i="52" s="1"/>
  <c r="S24" i="52"/>
  <c r="CH23" i="52" s="1"/>
  <c r="R24" i="52"/>
  <c r="CG23" i="52" s="1"/>
  <c r="Q24" i="52"/>
  <c r="O24" i="52"/>
  <c r="N24" i="52"/>
  <c r="AC23" i="52"/>
  <c r="AB23" i="52"/>
  <c r="AA23" i="52"/>
  <c r="Z23" i="52"/>
  <c r="Y23" i="52"/>
  <c r="CN22" i="52" s="1"/>
  <c r="X23" i="52"/>
  <c r="CM22" i="52" s="1"/>
  <c r="W23" i="52"/>
  <c r="CL22" i="52" s="1"/>
  <c r="V23" i="52"/>
  <c r="CK22" i="52" s="1"/>
  <c r="U23" i="52"/>
  <c r="CJ22" i="52" s="1"/>
  <c r="T23" i="52"/>
  <c r="CI22" i="52" s="1"/>
  <c r="S23" i="52"/>
  <c r="CH22" i="52" s="1"/>
  <c r="R23" i="52"/>
  <c r="CG22" i="52" s="1"/>
  <c r="Q23" i="52"/>
  <c r="O23" i="52"/>
  <c r="N23" i="52"/>
  <c r="AC22" i="52"/>
  <c r="AB22" i="52"/>
  <c r="AA22" i="52"/>
  <c r="Z22" i="52"/>
  <c r="Y22" i="52"/>
  <c r="CN21" i="52" s="1"/>
  <c r="X22" i="52"/>
  <c r="CM21" i="52" s="1"/>
  <c r="W22" i="52"/>
  <c r="CL21" i="52" s="1"/>
  <c r="V22" i="52"/>
  <c r="CK21" i="52" s="1"/>
  <c r="U22" i="52"/>
  <c r="CJ21" i="52" s="1"/>
  <c r="T22" i="52"/>
  <c r="CI21" i="52" s="1"/>
  <c r="S22" i="52"/>
  <c r="CH21" i="52" s="1"/>
  <c r="R22" i="52"/>
  <c r="CG21" i="52" s="1"/>
  <c r="Q22" i="52"/>
  <c r="O22" i="52"/>
  <c r="N22" i="52"/>
  <c r="AC21" i="52"/>
  <c r="AB21" i="52"/>
  <c r="AA21" i="52"/>
  <c r="Z21" i="52"/>
  <c r="Y21" i="52"/>
  <c r="X21" i="52"/>
  <c r="W21" i="52"/>
  <c r="V21" i="52"/>
  <c r="U21" i="52"/>
  <c r="T21" i="52"/>
  <c r="S21" i="52"/>
  <c r="Q21" i="52"/>
  <c r="O21" i="52"/>
  <c r="N21" i="52"/>
  <c r="AC19" i="52"/>
  <c r="AB19" i="52"/>
  <c r="AA19" i="52"/>
  <c r="Z19" i="52"/>
  <c r="Y19" i="52"/>
  <c r="CN18" i="52" s="1"/>
  <c r="X19" i="52"/>
  <c r="CM18" i="52" s="1"/>
  <c r="W19" i="52"/>
  <c r="CL18" i="52" s="1"/>
  <c r="V19" i="52"/>
  <c r="CK18" i="52" s="1"/>
  <c r="U19" i="52"/>
  <c r="CJ18" i="52" s="1"/>
  <c r="T19" i="52"/>
  <c r="CI18" i="52" s="1"/>
  <c r="S19" i="52"/>
  <c r="CH18" i="52" s="1"/>
  <c r="R19" i="52"/>
  <c r="CG18" i="52" s="1"/>
  <c r="Q19" i="52"/>
  <c r="O19" i="52"/>
  <c r="N19" i="52"/>
  <c r="AC18" i="52"/>
  <c r="AB18" i="52"/>
  <c r="AA18" i="52"/>
  <c r="Z18" i="52"/>
  <c r="Y18" i="52"/>
  <c r="CN17" i="52" s="1"/>
  <c r="X18" i="52"/>
  <c r="CM17" i="52" s="1"/>
  <c r="W18" i="52"/>
  <c r="CL17" i="52" s="1"/>
  <c r="V18" i="52"/>
  <c r="CK17" i="52" s="1"/>
  <c r="U18" i="52"/>
  <c r="CJ17" i="52" s="1"/>
  <c r="T18" i="52"/>
  <c r="CI17" i="52" s="1"/>
  <c r="S18" i="52"/>
  <c r="CH17" i="52" s="1"/>
  <c r="R18" i="52"/>
  <c r="CG17" i="52" s="1"/>
  <c r="Q18" i="52"/>
  <c r="O18" i="52"/>
  <c r="N18" i="52"/>
  <c r="AC17" i="52"/>
  <c r="AB17" i="52"/>
  <c r="AA17" i="52"/>
  <c r="Z17" i="52"/>
  <c r="Y17" i="52"/>
  <c r="CN16" i="52" s="1"/>
  <c r="X17" i="52"/>
  <c r="CM16" i="52" s="1"/>
  <c r="W17" i="52"/>
  <c r="CL16" i="52" s="1"/>
  <c r="V17" i="52"/>
  <c r="CK16" i="52" s="1"/>
  <c r="U17" i="52"/>
  <c r="CJ16" i="52" s="1"/>
  <c r="T17" i="52"/>
  <c r="CI16" i="52" s="1"/>
  <c r="S17" i="52"/>
  <c r="CH16" i="52" s="1"/>
  <c r="R17" i="52"/>
  <c r="CG16" i="52" s="1"/>
  <c r="Q17" i="52"/>
  <c r="O17" i="52"/>
  <c r="N17" i="52"/>
  <c r="AC16" i="52"/>
  <c r="AB16" i="52"/>
  <c r="AA16" i="52"/>
  <c r="Z16" i="52"/>
  <c r="Y16" i="52"/>
  <c r="CN15" i="52" s="1"/>
  <c r="X16" i="52"/>
  <c r="CM15" i="52" s="1"/>
  <c r="W16" i="52"/>
  <c r="CL15" i="52" s="1"/>
  <c r="V16" i="52"/>
  <c r="CK15" i="52" s="1"/>
  <c r="U16" i="52"/>
  <c r="CJ15" i="52" s="1"/>
  <c r="T16" i="52"/>
  <c r="CI15" i="52" s="1"/>
  <c r="CH15" i="52"/>
  <c r="R16" i="52"/>
  <c r="CG15" i="52" s="1"/>
  <c r="Q16" i="52"/>
  <c r="O16" i="52"/>
  <c r="N16" i="52"/>
  <c r="AC15" i="52"/>
  <c r="AB15" i="52"/>
  <c r="AA15" i="52"/>
  <c r="Z15" i="52"/>
  <c r="Y15" i="52"/>
  <c r="CN14" i="52" s="1"/>
  <c r="X15" i="52"/>
  <c r="CM14" i="52" s="1"/>
  <c r="CL14" i="52"/>
  <c r="V15" i="52"/>
  <c r="CK14" i="52" s="1"/>
  <c r="T15" i="52"/>
  <c r="CI14" i="52" s="1"/>
  <c r="S15" i="52"/>
  <c r="CH14" i="52" s="1"/>
  <c r="R15" i="52"/>
  <c r="CG14" i="52" s="1"/>
  <c r="Q15" i="52"/>
  <c r="O15" i="52"/>
  <c r="N15" i="52"/>
  <c r="AC14" i="52"/>
  <c r="AB14" i="52"/>
  <c r="AA14" i="52"/>
  <c r="Z14" i="52"/>
  <c r="Y14" i="52"/>
  <c r="CN13" i="52" s="1"/>
  <c r="X14" i="52"/>
  <c r="CM13" i="52" s="1"/>
  <c r="W14" i="52"/>
  <c r="CL13" i="52" s="1"/>
  <c r="V14" i="52"/>
  <c r="CK13" i="52" s="1"/>
  <c r="U14" i="52"/>
  <c r="CJ13" i="52" s="1"/>
  <c r="T14" i="52"/>
  <c r="CI13" i="52" s="1"/>
  <c r="S14" i="52"/>
  <c r="CH13" i="52" s="1"/>
  <c r="R14" i="52"/>
  <c r="CG13" i="52" s="1"/>
  <c r="Q14" i="52"/>
  <c r="O14" i="52"/>
  <c r="N14" i="52"/>
  <c r="AC13" i="52"/>
  <c r="AB13" i="52"/>
  <c r="AA13" i="52"/>
  <c r="Z13" i="52"/>
  <c r="Y13" i="52"/>
  <c r="CN12" i="52" s="1"/>
  <c r="X13" i="52"/>
  <c r="CM12" i="52" s="1"/>
  <c r="W13" i="52"/>
  <c r="CL12" i="52" s="1"/>
  <c r="V13" i="52"/>
  <c r="CK12" i="52" s="1"/>
  <c r="U13" i="52"/>
  <c r="CJ12" i="52" s="1"/>
  <c r="T13" i="52"/>
  <c r="CI12" i="52" s="1"/>
  <c r="S13" i="52"/>
  <c r="CH12" i="52" s="1"/>
  <c r="R13" i="52"/>
  <c r="CG12" i="52" s="1"/>
  <c r="Q13" i="52"/>
  <c r="O13" i="52"/>
  <c r="N13" i="52"/>
  <c r="AC12" i="52"/>
  <c r="AB12" i="52"/>
  <c r="AA12" i="52"/>
  <c r="Z12" i="52"/>
  <c r="Y12" i="52"/>
  <c r="CN11" i="52" s="1"/>
  <c r="X12" i="52"/>
  <c r="CM11" i="52" s="1"/>
  <c r="W12" i="52"/>
  <c r="CL11" i="52" s="1"/>
  <c r="V12" i="52"/>
  <c r="CK11" i="52" s="1"/>
  <c r="U12" i="52"/>
  <c r="CJ11" i="52" s="1"/>
  <c r="T12" i="52"/>
  <c r="CI11" i="52" s="1"/>
  <c r="S12" i="52"/>
  <c r="CH11" i="52" s="1"/>
  <c r="R12" i="52"/>
  <c r="CG11" i="52" s="1"/>
  <c r="Q12" i="52"/>
  <c r="O12" i="52"/>
  <c r="N12" i="52"/>
  <c r="AC11" i="52"/>
  <c r="AA11" i="52"/>
  <c r="Z11" i="52"/>
  <c r="Y11" i="52"/>
  <c r="CN10" i="52" s="1"/>
  <c r="X11" i="52"/>
  <c r="CM10" i="52" s="1"/>
  <c r="W11" i="52"/>
  <c r="CL10" i="52" s="1"/>
  <c r="V11" i="52"/>
  <c r="CK10" i="52" s="1"/>
  <c r="U11" i="52"/>
  <c r="CJ10" i="52" s="1"/>
  <c r="T11" i="52"/>
  <c r="CI10" i="52" s="1"/>
  <c r="S11" i="52"/>
  <c r="CH10" i="52" s="1"/>
  <c r="R11" i="52"/>
  <c r="CG10" i="52" s="1"/>
  <c r="Q11" i="52"/>
  <c r="O11" i="52"/>
  <c r="N11" i="52"/>
  <c r="AC10" i="52"/>
  <c r="AB10" i="52"/>
  <c r="AA10" i="52"/>
  <c r="Z10" i="52"/>
  <c r="Y10" i="52"/>
  <c r="CN9" i="52" s="1"/>
  <c r="X10" i="52"/>
  <c r="CM9" i="52" s="1"/>
  <c r="W10" i="52"/>
  <c r="CL9" i="52" s="1"/>
  <c r="V10" i="52"/>
  <c r="CK9" i="52" s="1"/>
  <c r="U10" i="52"/>
  <c r="CJ9" i="52" s="1"/>
  <c r="T10" i="52"/>
  <c r="CI9" i="52" s="1"/>
  <c r="S10" i="52"/>
  <c r="CH9" i="52" s="1"/>
  <c r="R10" i="52"/>
  <c r="CG9" i="52" s="1"/>
  <c r="Q10" i="52"/>
  <c r="O10" i="52"/>
  <c r="N10" i="52"/>
  <c r="AC9" i="52"/>
  <c r="AB9" i="52"/>
  <c r="AA9" i="52"/>
  <c r="Z9" i="52"/>
  <c r="X9" i="52"/>
  <c r="CM8" i="52" s="1"/>
  <c r="W9" i="52"/>
  <c r="CL8" i="52" s="1"/>
  <c r="V9" i="52"/>
  <c r="CK8" i="52" s="1"/>
  <c r="U9" i="52"/>
  <c r="CJ8" i="52" s="1"/>
  <c r="T9" i="52"/>
  <c r="CI8" i="52" s="1"/>
  <c r="S9" i="52"/>
  <c r="CH8" i="52" s="1"/>
  <c r="R9" i="52"/>
  <c r="CG8" i="52" s="1"/>
  <c r="Q9" i="52"/>
  <c r="O9" i="52"/>
  <c r="N9" i="52"/>
  <c r="AC8" i="52"/>
  <c r="AB8" i="52"/>
  <c r="AA8" i="52"/>
  <c r="Z8" i="52"/>
  <c r="Y8" i="52"/>
  <c r="CN7" i="52" s="1"/>
  <c r="X8" i="52"/>
  <c r="CM7" i="52" s="1"/>
  <c r="W8" i="52"/>
  <c r="CL7" i="52" s="1"/>
  <c r="V8" i="52"/>
  <c r="CK7" i="52" s="1"/>
  <c r="U8" i="52"/>
  <c r="CJ7" i="52" s="1"/>
  <c r="T8" i="52"/>
  <c r="CI7" i="52" s="1"/>
  <c r="S8" i="52"/>
  <c r="CH7" i="52" s="1"/>
  <c r="R8" i="52"/>
  <c r="CG7" i="52" s="1"/>
  <c r="Q8" i="52"/>
  <c r="O8" i="52"/>
  <c r="N8" i="52"/>
  <c r="AC7" i="52"/>
  <c r="AB7" i="52"/>
  <c r="AA7" i="52"/>
  <c r="Z7" i="52"/>
  <c r="Y7" i="52"/>
  <c r="CN6" i="52" s="1"/>
  <c r="X7" i="52"/>
  <c r="CM6" i="52" s="1"/>
  <c r="W7" i="52"/>
  <c r="CL6" i="52" s="1"/>
  <c r="V7" i="52"/>
  <c r="CK6" i="52" s="1"/>
  <c r="U7" i="52"/>
  <c r="CJ6" i="52" s="1"/>
  <c r="T7" i="52"/>
  <c r="CI6" i="52" s="1"/>
  <c r="S7" i="52"/>
  <c r="CH6" i="52" s="1"/>
  <c r="R7" i="52"/>
  <c r="CG6" i="52" s="1"/>
  <c r="Q7" i="52"/>
  <c r="O7" i="52"/>
  <c r="N7" i="52"/>
  <c r="AC6" i="52"/>
  <c r="AB6" i="52"/>
  <c r="AA6" i="52"/>
  <c r="Z6" i="52"/>
  <c r="Y6" i="52"/>
  <c r="CN5" i="52" s="1"/>
  <c r="X6" i="52"/>
  <c r="CM5" i="52" s="1"/>
  <c r="W6" i="52"/>
  <c r="CL5" i="52" s="1"/>
  <c r="V6" i="52"/>
  <c r="CK5" i="52" s="1"/>
  <c r="U6" i="52"/>
  <c r="CJ5" i="52" s="1"/>
  <c r="T6" i="52"/>
  <c r="CI5" i="52" s="1"/>
  <c r="S6" i="52"/>
  <c r="CH5" i="52" s="1"/>
  <c r="R6" i="52"/>
  <c r="CG5" i="52" s="1"/>
  <c r="Q6" i="52"/>
  <c r="O6" i="52"/>
  <c r="N6" i="52"/>
  <c r="AC5" i="52"/>
  <c r="AB5" i="52"/>
  <c r="AA5" i="52"/>
  <c r="Z5" i="52"/>
  <c r="Y5" i="52"/>
  <c r="CN4" i="52" s="1"/>
  <c r="X5" i="52"/>
  <c r="CM4" i="52" s="1"/>
  <c r="W5" i="52"/>
  <c r="CL4" i="52" s="1"/>
  <c r="V5" i="52"/>
  <c r="CK4" i="52" s="1"/>
  <c r="U5" i="52"/>
  <c r="CJ4" i="52" s="1"/>
  <c r="T5" i="52"/>
  <c r="CI4" i="52" s="1"/>
  <c r="S5" i="52"/>
  <c r="CH4" i="52" s="1"/>
  <c r="R5" i="52"/>
  <c r="CG4" i="52" s="1"/>
  <c r="Q5" i="52"/>
  <c r="O5" i="52"/>
  <c r="N5" i="52"/>
  <c r="AC4" i="52"/>
  <c r="AB4" i="52"/>
  <c r="AA4" i="52"/>
  <c r="Y4" i="52"/>
  <c r="Z4" i="52"/>
  <c r="X4" i="52"/>
  <c r="W4" i="52"/>
  <c r="V4" i="52"/>
  <c r="U4" i="52"/>
  <c r="T4" i="52"/>
  <c r="O4" i="52"/>
  <c r="N4" i="52"/>
  <c r="R4" i="52"/>
  <c r="S4" i="52"/>
  <c r="Q4" i="52"/>
  <c r="J5" i="52"/>
  <c r="J6" i="52"/>
  <c r="J7" i="52"/>
  <c r="J8" i="52"/>
  <c r="J9" i="52"/>
  <c r="J10" i="52"/>
  <c r="J11" i="52"/>
  <c r="J12" i="52"/>
  <c r="J13" i="52"/>
  <c r="J14" i="52"/>
  <c r="J15" i="52"/>
  <c r="J16" i="52"/>
  <c r="J17" i="52"/>
  <c r="J18" i="52"/>
  <c r="J19" i="52"/>
  <c r="J20" i="52"/>
  <c r="J21" i="52"/>
  <c r="J22" i="52"/>
  <c r="J23" i="52"/>
  <c r="J24" i="52"/>
  <c r="J25" i="52"/>
  <c r="J26" i="52"/>
  <c r="J27" i="52"/>
  <c r="J28" i="52"/>
  <c r="J29" i="52"/>
  <c r="J30" i="52"/>
  <c r="J31" i="52"/>
  <c r="J32" i="52"/>
  <c r="J4" i="52"/>
  <c r="G5" i="52"/>
  <c r="G6" i="52"/>
  <c r="G7" i="52"/>
  <c r="G8" i="52"/>
  <c r="G9" i="52"/>
  <c r="G10" i="52"/>
  <c r="G11" i="52"/>
  <c r="G12" i="52"/>
  <c r="G13" i="52"/>
  <c r="G14" i="52"/>
  <c r="G15" i="52"/>
  <c r="G16" i="52"/>
  <c r="G17" i="52"/>
  <c r="G18" i="52"/>
  <c r="G19" i="52"/>
  <c r="G20" i="52"/>
  <c r="G21" i="52"/>
  <c r="G22" i="52"/>
  <c r="G23" i="52"/>
  <c r="G24" i="52"/>
  <c r="G25" i="52"/>
  <c r="G26" i="52"/>
  <c r="G27" i="52"/>
  <c r="G28" i="52"/>
  <c r="G29" i="52"/>
  <c r="G30" i="52"/>
  <c r="G31" i="52"/>
  <c r="G32" i="52"/>
  <c r="G4" i="52"/>
  <c r="D5" i="52"/>
  <c r="D6" i="52"/>
  <c r="D7" i="52"/>
  <c r="D8" i="52"/>
  <c r="D9" i="52"/>
  <c r="D10" i="52"/>
  <c r="D11" i="52"/>
  <c r="D12" i="52"/>
  <c r="D13" i="52"/>
  <c r="D14" i="52"/>
  <c r="D15" i="52"/>
  <c r="D16" i="52"/>
  <c r="D17" i="52"/>
  <c r="D18" i="52"/>
  <c r="D19" i="52"/>
  <c r="D20" i="52"/>
  <c r="D21" i="52"/>
  <c r="D22" i="52"/>
  <c r="D23" i="52"/>
  <c r="D24" i="52"/>
  <c r="D25" i="52"/>
  <c r="D26" i="52"/>
  <c r="D27" i="52"/>
  <c r="D28" i="52"/>
  <c r="D29" i="52"/>
  <c r="D30" i="52"/>
  <c r="D4" i="52"/>
  <c r="BV19" i="52" l="1"/>
  <c r="BN19" i="52"/>
  <c r="BF19" i="52"/>
  <c r="CD19" i="52"/>
  <c r="CA19" i="52"/>
  <c r="BK19" i="52"/>
  <c r="BC19" i="52"/>
  <c r="BF27" i="52"/>
  <c r="BV27" i="52"/>
  <c r="BN27" i="52"/>
  <c r="CD27" i="52"/>
  <c r="BF26" i="52"/>
  <c r="BV26" i="52"/>
  <c r="BN26" i="52"/>
  <c r="CD26" i="52"/>
  <c r="BV25" i="52"/>
  <c r="BN25" i="52"/>
  <c r="CD25" i="52"/>
  <c r="BF25" i="52"/>
  <c r="BV21" i="52"/>
  <c r="BN21" i="52"/>
  <c r="BF21" i="52"/>
  <c r="CD21" i="52"/>
  <c r="BF23" i="52"/>
  <c r="CD23" i="52"/>
  <c r="BV23" i="52"/>
  <c r="BN23" i="52"/>
  <c r="BF22" i="52"/>
  <c r="BV22" i="52"/>
  <c r="BN22" i="52"/>
  <c r="CD22" i="52"/>
  <c r="CD28" i="52"/>
  <c r="BV28" i="52"/>
  <c r="BN28" i="52"/>
  <c r="BF28" i="52"/>
  <c r="CD24" i="52"/>
  <c r="BV24" i="52"/>
  <c r="BF24" i="52"/>
  <c r="BN24" i="52"/>
  <c r="BV15" i="52"/>
  <c r="BN15" i="52"/>
  <c r="BF15" i="52"/>
  <c r="CD15" i="52"/>
  <c r="BV7" i="52"/>
  <c r="BN7" i="52"/>
  <c r="CD7" i="52"/>
  <c r="BF7" i="52"/>
  <c r="CD18" i="52"/>
  <c r="BN18" i="52"/>
  <c r="BF18" i="52"/>
  <c r="BV18" i="52"/>
  <c r="CD10" i="52"/>
  <c r="BF10" i="52"/>
  <c r="BV10" i="52"/>
  <c r="BN10" i="52"/>
  <c r="CD17" i="52"/>
  <c r="BF17" i="52"/>
  <c r="BV17" i="52"/>
  <c r="BN17" i="52"/>
  <c r="CD13" i="52"/>
  <c r="BF13" i="52"/>
  <c r="BV13" i="52"/>
  <c r="BN13" i="52"/>
  <c r="BF9" i="52"/>
  <c r="BV9" i="52"/>
  <c r="BN9" i="52"/>
  <c r="CD9" i="52"/>
  <c r="BF5" i="52"/>
  <c r="CD5" i="52"/>
  <c r="BV5" i="52"/>
  <c r="BN5" i="52"/>
  <c r="BV11" i="52"/>
  <c r="BN11" i="52"/>
  <c r="CD11" i="52"/>
  <c r="BF11" i="52"/>
  <c r="CD14" i="52"/>
  <c r="BN14" i="52"/>
  <c r="BF14" i="52"/>
  <c r="BV14" i="52"/>
  <c r="CD6" i="52"/>
  <c r="BV6" i="52"/>
  <c r="BN6" i="52"/>
  <c r="BF6" i="52"/>
  <c r="BF16" i="52"/>
  <c r="BV16" i="52"/>
  <c r="BN16" i="52"/>
  <c r="CD16" i="52"/>
  <c r="BF12" i="52"/>
  <c r="BV12" i="52"/>
  <c r="BN12" i="52"/>
  <c r="CD12" i="52"/>
  <c r="BF8" i="52"/>
  <c r="BV8" i="52"/>
  <c r="BN8" i="52"/>
  <c r="CD8" i="52"/>
  <c r="BF4" i="52"/>
  <c r="BN4" i="52"/>
  <c r="CD4" i="52"/>
  <c r="BV4" i="52"/>
  <c r="CA26" i="52"/>
  <c r="BK26" i="52"/>
  <c r="BC26" i="52"/>
  <c r="CA25" i="52"/>
  <c r="BK25" i="52"/>
  <c r="BC25" i="52"/>
  <c r="CA24" i="52"/>
  <c r="BK24" i="52"/>
  <c r="BC24" i="52"/>
  <c r="CA22" i="52"/>
  <c r="BK22" i="52"/>
  <c r="BC22" i="52"/>
  <c r="CA21" i="52"/>
  <c r="BK21" i="52"/>
  <c r="BC21" i="52"/>
  <c r="CA28" i="52"/>
  <c r="BK28" i="52"/>
  <c r="BC28" i="52"/>
  <c r="CA27" i="52"/>
  <c r="BK27" i="52"/>
  <c r="BC27" i="52"/>
  <c r="CA23" i="52"/>
  <c r="BK23" i="52"/>
  <c r="BC23" i="52"/>
  <c r="CA18" i="52"/>
  <c r="BK18" i="52"/>
  <c r="BC18" i="52"/>
  <c r="CA14" i="52"/>
  <c r="BK14" i="52"/>
  <c r="BC14" i="52"/>
  <c r="CA6" i="52"/>
  <c r="BK6" i="52"/>
  <c r="BC6" i="52"/>
  <c r="CA13" i="52"/>
  <c r="BK13" i="52"/>
  <c r="BC13" i="52"/>
  <c r="CA5" i="52"/>
  <c r="BK5" i="52"/>
  <c r="BC5" i="52"/>
  <c r="CA16" i="52"/>
  <c r="BK16" i="52"/>
  <c r="BC16" i="52"/>
  <c r="CA12" i="52"/>
  <c r="BK12" i="52"/>
  <c r="BC12" i="52"/>
  <c r="CA8" i="52"/>
  <c r="BK8" i="52"/>
  <c r="BC8" i="52"/>
  <c r="BK4" i="52"/>
  <c r="BC4" i="52"/>
  <c r="CA4" i="52"/>
  <c r="CA10" i="52"/>
  <c r="BK10" i="52"/>
  <c r="BC10" i="52"/>
  <c r="CA17" i="52"/>
  <c r="BK17" i="52"/>
  <c r="BC17" i="52"/>
  <c r="CA9" i="52"/>
  <c r="BK9" i="52"/>
  <c r="BC9" i="52"/>
  <c r="CA15" i="52"/>
  <c r="BK15" i="52"/>
  <c r="BC15" i="52"/>
  <c r="CA11" i="52"/>
  <c r="BK11" i="52"/>
  <c r="BC11" i="52"/>
  <c r="CA7" i="52"/>
  <c r="BK7" i="52"/>
  <c r="BC7" i="52"/>
  <c r="U28" i="6"/>
  <c r="R28" i="6"/>
  <c r="K28" i="6"/>
  <c r="G28" i="6"/>
  <c r="D28" i="6"/>
  <c r="U27" i="6"/>
  <c r="R27" i="6"/>
  <c r="N27" i="6"/>
  <c r="K27" i="6"/>
  <c r="G27" i="6"/>
  <c r="D27" i="6"/>
  <c r="R12" i="6"/>
  <c r="N66" i="53" l="1"/>
  <c r="L66" i="53"/>
  <c r="Q64" i="53"/>
  <c r="I68" i="53" s="1"/>
  <c r="J67" i="53" s="1"/>
  <c r="O64" i="53"/>
  <c r="T70" i="53"/>
  <c r="R70" i="53"/>
  <c r="AL68" i="53"/>
  <c r="AJ68" i="53"/>
  <c r="Q47" i="53"/>
  <c r="O47" i="53"/>
  <c r="E60" i="53"/>
  <c r="C60" i="53"/>
  <c r="F62" i="53"/>
  <c r="G61" i="53" s="1"/>
  <c r="Q68" i="53"/>
  <c r="O68" i="53"/>
  <c r="P67" i="53" s="1"/>
  <c r="AL72" i="53"/>
  <c r="AJ72" i="53"/>
  <c r="AK71" i="53" s="1"/>
  <c r="B63" i="53"/>
  <c r="R64" i="53"/>
  <c r="K70" i="53" s="1"/>
  <c r="T64" i="53"/>
  <c r="I70" i="53" s="1"/>
  <c r="J69" i="53" s="1"/>
  <c r="AJ64" i="53"/>
  <c r="AL64" i="53"/>
  <c r="AM64" i="53"/>
  <c r="AO64" i="53"/>
  <c r="AO68" i="53"/>
  <c r="AM68" i="53"/>
  <c r="AO66" i="53"/>
  <c r="AM66" i="53"/>
  <c r="AN65" i="53" s="1"/>
  <c r="AL66" i="53"/>
  <c r="AJ66" i="53"/>
  <c r="T66" i="53"/>
  <c r="L70" i="53" s="1"/>
  <c r="R66" i="53"/>
  <c r="S65" i="53" s="1"/>
  <c r="AO62" i="53"/>
  <c r="AM62" i="53"/>
  <c r="AL62" i="53"/>
  <c r="AJ62" i="53"/>
  <c r="AK61" i="53" s="1"/>
  <c r="T62" i="53"/>
  <c r="R62" i="53"/>
  <c r="Q62" i="53"/>
  <c r="O62" i="53"/>
  <c r="P61" i="53" s="1"/>
  <c r="N62" i="53"/>
  <c r="L62" i="53"/>
  <c r="AO60" i="53"/>
  <c r="AM60" i="53"/>
  <c r="AN59" i="53" s="1"/>
  <c r="AL60" i="53"/>
  <c r="AJ60" i="53"/>
  <c r="T60" i="53"/>
  <c r="F70" i="53" s="1"/>
  <c r="R60" i="53"/>
  <c r="S59" i="53" s="1"/>
  <c r="Q60" i="53"/>
  <c r="F68" i="53" s="1"/>
  <c r="O60" i="53"/>
  <c r="N60" i="53"/>
  <c r="L60" i="53"/>
  <c r="AO58" i="53"/>
  <c r="AM58" i="53"/>
  <c r="AL58" i="53"/>
  <c r="AJ58" i="53"/>
  <c r="AK57" i="53" s="1"/>
  <c r="T58" i="53"/>
  <c r="C70" i="53" s="1"/>
  <c r="R58" i="53"/>
  <c r="Q58" i="53"/>
  <c r="C68" i="53" s="1"/>
  <c r="O58" i="53"/>
  <c r="P57" i="53" s="1"/>
  <c r="N58" i="53"/>
  <c r="L58" i="53"/>
  <c r="AO228" i="53"/>
  <c r="AM228" i="53"/>
  <c r="AN227" i="53" s="1"/>
  <c r="AO213" i="53"/>
  <c r="AM213" i="53"/>
  <c r="AN212" i="53" s="1"/>
  <c r="AM198" i="53"/>
  <c r="AN197" i="53" s="1"/>
  <c r="AO155" i="53"/>
  <c r="AM155" i="53"/>
  <c r="AN154" i="53" s="1"/>
  <c r="AO151" i="53"/>
  <c r="AM151" i="53"/>
  <c r="AN150" i="53" s="1"/>
  <c r="AO149" i="53"/>
  <c r="AM149" i="53"/>
  <c r="AN148" i="53" s="1"/>
  <c r="AO147" i="53"/>
  <c r="AM147" i="53"/>
  <c r="AN146" i="53" s="1"/>
  <c r="AO145" i="53"/>
  <c r="AM145" i="53"/>
  <c r="AN144" i="53" s="1"/>
  <c r="AO143" i="53"/>
  <c r="AM143" i="53"/>
  <c r="AN142" i="53" s="1"/>
  <c r="AN137" i="53"/>
  <c r="AO134" i="53"/>
  <c r="AM134" i="53"/>
  <c r="AN133" i="53" s="1"/>
  <c r="AO132" i="53"/>
  <c r="AM132" i="53"/>
  <c r="AN131" i="53" s="1"/>
  <c r="AO130" i="53"/>
  <c r="AM130" i="53"/>
  <c r="AN129" i="53" s="1"/>
  <c r="AO128" i="53"/>
  <c r="AM128" i="53"/>
  <c r="AN127" i="53" s="1"/>
  <c r="AO126" i="53"/>
  <c r="AM126" i="53"/>
  <c r="AN125" i="53" s="1"/>
  <c r="AO119" i="53"/>
  <c r="AM119" i="53"/>
  <c r="AN118" i="53" s="1"/>
  <c r="AO117" i="53"/>
  <c r="AM117" i="53"/>
  <c r="AN116" i="53" s="1"/>
  <c r="AO115" i="53"/>
  <c r="AM115" i="53"/>
  <c r="AN114" i="53" s="1"/>
  <c r="AO113" i="53"/>
  <c r="AM113" i="53"/>
  <c r="AN112" i="53" s="1"/>
  <c r="AO111" i="53"/>
  <c r="AM111" i="53"/>
  <c r="AN110" i="53" s="1"/>
  <c r="AO106" i="53"/>
  <c r="AM106" i="53"/>
  <c r="AN105" i="53" s="1"/>
  <c r="AO102" i="53"/>
  <c r="AM102" i="53"/>
  <c r="AN101" i="53" s="1"/>
  <c r="AO98" i="53"/>
  <c r="AM98" i="53"/>
  <c r="AN97" i="53" s="1"/>
  <c r="AO70" i="53"/>
  <c r="AM70" i="53"/>
  <c r="AN69" i="53" s="1"/>
  <c r="AM7" i="53"/>
  <c r="AN6" i="53" s="1"/>
  <c r="AO5" i="53"/>
  <c r="AM5" i="53"/>
  <c r="AN4" i="53" s="1"/>
  <c r="AL228" i="53"/>
  <c r="AJ228" i="53"/>
  <c r="AK227" i="53" s="1"/>
  <c r="AL213" i="53"/>
  <c r="AJ213" i="53"/>
  <c r="AK212" i="53" s="1"/>
  <c r="AJ198" i="53"/>
  <c r="AK197" i="53" s="1"/>
  <c r="AL155" i="53"/>
  <c r="AJ155" i="53"/>
  <c r="AK154" i="53" s="1"/>
  <c r="AL151" i="53"/>
  <c r="AJ151" i="53"/>
  <c r="AK150" i="53" s="1"/>
  <c r="AL149" i="53"/>
  <c r="AJ149" i="53"/>
  <c r="AK148" i="53" s="1"/>
  <c r="AL147" i="53"/>
  <c r="AJ147" i="53"/>
  <c r="AK146" i="53" s="1"/>
  <c r="AL145" i="53"/>
  <c r="AJ145" i="53"/>
  <c r="AK144" i="53" s="1"/>
  <c r="AL143" i="53"/>
  <c r="AJ143" i="53"/>
  <c r="AK142" i="53" s="1"/>
  <c r="AK137" i="53"/>
  <c r="AL134" i="53"/>
  <c r="AJ134" i="53"/>
  <c r="AK133" i="53" s="1"/>
  <c r="AL132" i="53"/>
  <c r="AJ132" i="53"/>
  <c r="AK131" i="53" s="1"/>
  <c r="AL130" i="53"/>
  <c r="AJ130" i="53"/>
  <c r="AK129" i="53" s="1"/>
  <c r="AL128" i="53"/>
  <c r="AJ128" i="53"/>
  <c r="AK127" i="53" s="1"/>
  <c r="AL126" i="53"/>
  <c r="AJ126" i="53"/>
  <c r="AK125" i="53" s="1"/>
  <c r="AL119" i="53"/>
  <c r="AJ119" i="53"/>
  <c r="AK118" i="53" s="1"/>
  <c r="AL117" i="53"/>
  <c r="AJ117" i="53"/>
  <c r="AK116" i="53" s="1"/>
  <c r="AL115" i="53"/>
  <c r="AJ115" i="53"/>
  <c r="AK114" i="53" s="1"/>
  <c r="AL113" i="53"/>
  <c r="AJ113" i="53"/>
  <c r="AK112" i="53" s="1"/>
  <c r="AL111" i="53"/>
  <c r="AJ111" i="53"/>
  <c r="AK110" i="53" s="1"/>
  <c r="AL106" i="53"/>
  <c r="AJ106" i="53"/>
  <c r="AK105" i="53" s="1"/>
  <c r="AL102" i="53"/>
  <c r="AJ102" i="53"/>
  <c r="AK101" i="53" s="1"/>
  <c r="AL98" i="53"/>
  <c r="AJ98" i="53"/>
  <c r="AK97" i="53" s="1"/>
  <c r="AL45" i="53"/>
  <c r="AJ45" i="53"/>
  <c r="AK44" i="53" s="1"/>
  <c r="AL43" i="53"/>
  <c r="AJ43" i="53"/>
  <c r="AK42" i="53" s="1"/>
  <c r="AL41" i="53"/>
  <c r="AJ41" i="53"/>
  <c r="AK40" i="53" s="1"/>
  <c r="AL39" i="53"/>
  <c r="AJ39" i="53"/>
  <c r="AL37" i="53"/>
  <c r="AJ37" i="53"/>
  <c r="AK36" i="53" s="1"/>
  <c r="AJ7" i="53"/>
  <c r="AK6" i="53" s="1"/>
  <c r="AL5" i="53"/>
  <c r="AJ5" i="53"/>
  <c r="AK4" i="53" s="1"/>
  <c r="AP52" i="53"/>
  <c r="AQ52" i="53"/>
  <c r="AR52" i="53"/>
  <c r="AV52" i="53"/>
  <c r="N273" i="53"/>
  <c r="L273" i="53"/>
  <c r="M272" i="53" s="1"/>
  <c r="K273" i="53"/>
  <c r="I273" i="53"/>
  <c r="J272" i="53" s="1"/>
  <c r="H273" i="53"/>
  <c r="F273" i="53"/>
  <c r="G272" i="53" s="1"/>
  <c r="E273" i="53"/>
  <c r="C273" i="53"/>
  <c r="B272" i="53"/>
  <c r="B270" i="53"/>
  <c r="N269" i="53"/>
  <c r="I271" i="53" s="1"/>
  <c r="J270" i="53" s="1"/>
  <c r="L269" i="53"/>
  <c r="K271" i="53" s="1"/>
  <c r="B268" i="53"/>
  <c r="N267" i="53"/>
  <c r="F271" i="53" s="1"/>
  <c r="G270" i="53" s="1"/>
  <c r="L267" i="53"/>
  <c r="K267" i="53"/>
  <c r="F269" i="53" s="1"/>
  <c r="G268" i="53" s="1"/>
  <c r="I267" i="53"/>
  <c r="H269" i="53" s="1"/>
  <c r="B266" i="53"/>
  <c r="N265" i="53"/>
  <c r="C271" i="53" s="1"/>
  <c r="L265" i="53"/>
  <c r="E271" i="53" s="1"/>
  <c r="K265" i="53"/>
  <c r="I265" i="53"/>
  <c r="E269" i="53" s="1"/>
  <c r="H265" i="53"/>
  <c r="C267" i="53" s="1"/>
  <c r="F265" i="53"/>
  <c r="B264" i="53"/>
  <c r="N258" i="53"/>
  <c r="L258" i="53"/>
  <c r="M257" i="53" s="1"/>
  <c r="K258" i="53"/>
  <c r="I258" i="53"/>
  <c r="J257" i="53" s="1"/>
  <c r="H258" i="53"/>
  <c r="F258" i="53"/>
  <c r="G257" i="53" s="1"/>
  <c r="E258" i="53"/>
  <c r="C258" i="53"/>
  <c r="D257" i="53" s="1"/>
  <c r="B257" i="53"/>
  <c r="B255" i="53"/>
  <c r="N254" i="53"/>
  <c r="I256" i="53" s="1"/>
  <c r="L254" i="53"/>
  <c r="B253" i="53"/>
  <c r="N252" i="53"/>
  <c r="F256" i="53" s="1"/>
  <c r="G255" i="53" s="1"/>
  <c r="L252" i="53"/>
  <c r="K252" i="53"/>
  <c r="F254" i="53" s="1"/>
  <c r="G253" i="53" s="1"/>
  <c r="I252" i="53"/>
  <c r="H254" i="53" s="1"/>
  <c r="B251" i="53"/>
  <c r="N250" i="53"/>
  <c r="C256" i="53" s="1"/>
  <c r="D255" i="53" s="1"/>
  <c r="L250" i="53"/>
  <c r="M249" i="53" s="1"/>
  <c r="K250" i="53"/>
  <c r="C254" i="53" s="1"/>
  <c r="I250" i="53"/>
  <c r="J249" i="53" s="1"/>
  <c r="H250" i="53"/>
  <c r="C252" i="53" s="1"/>
  <c r="D251" i="53" s="1"/>
  <c r="F250" i="53"/>
  <c r="E252" i="53" s="1"/>
  <c r="B249" i="53"/>
  <c r="N243" i="53"/>
  <c r="L243" i="53"/>
  <c r="M242" i="53" s="1"/>
  <c r="K243" i="53"/>
  <c r="I243" i="53"/>
  <c r="J242" i="53" s="1"/>
  <c r="H243" i="53"/>
  <c r="F243" i="53"/>
  <c r="E243" i="53"/>
  <c r="C243" i="53"/>
  <c r="D242" i="53" s="1"/>
  <c r="B242" i="53"/>
  <c r="B240" i="53"/>
  <c r="N239" i="53"/>
  <c r="I241" i="53" s="1"/>
  <c r="J240" i="53" s="1"/>
  <c r="L239" i="53"/>
  <c r="K241" i="53" s="1"/>
  <c r="B238" i="53"/>
  <c r="N237" i="53"/>
  <c r="F241" i="53" s="1"/>
  <c r="L237" i="53"/>
  <c r="H241" i="53" s="1"/>
  <c r="K237" i="53"/>
  <c r="F239" i="53" s="1"/>
  <c r="G238" i="53" s="1"/>
  <c r="I237" i="53"/>
  <c r="J236" i="53" s="1"/>
  <c r="B236" i="53"/>
  <c r="N235" i="53"/>
  <c r="C241" i="53" s="1"/>
  <c r="L235" i="53"/>
  <c r="M234" i="53" s="1"/>
  <c r="K235" i="53"/>
  <c r="I235" i="53"/>
  <c r="J234" i="53" s="1"/>
  <c r="H235" i="53"/>
  <c r="F235" i="53"/>
  <c r="G234" i="53" s="1"/>
  <c r="B234" i="53"/>
  <c r="N230" i="53"/>
  <c r="L230" i="53"/>
  <c r="M229" i="53" s="1"/>
  <c r="K230" i="53"/>
  <c r="I230" i="53"/>
  <c r="J229" i="53" s="1"/>
  <c r="H230" i="53"/>
  <c r="F230" i="53"/>
  <c r="G229" i="53" s="1"/>
  <c r="E230" i="53"/>
  <c r="C230" i="53"/>
  <c r="B229" i="53"/>
  <c r="T228" i="53"/>
  <c r="R228" i="53"/>
  <c r="S227" i="53" s="1"/>
  <c r="N228" i="53"/>
  <c r="L228" i="53"/>
  <c r="M227" i="53" s="1"/>
  <c r="K228" i="53"/>
  <c r="I228" i="53"/>
  <c r="J227" i="53" s="1"/>
  <c r="H228" i="53"/>
  <c r="F228" i="53"/>
  <c r="G227" i="53" s="1"/>
  <c r="E228" i="53"/>
  <c r="C228" i="53"/>
  <c r="B227" i="53"/>
  <c r="B225" i="53"/>
  <c r="N224" i="53"/>
  <c r="I226" i="53" s="1"/>
  <c r="J225" i="53" s="1"/>
  <c r="L224" i="53"/>
  <c r="K226" i="53" s="1"/>
  <c r="B223" i="53"/>
  <c r="N222" i="53"/>
  <c r="F226" i="53" s="1"/>
  <c r="L222" i="53"/>
  <c r="K222" i="53"/>
  <c r="F224" i="53" s="1"/>
  <c r="G223" i="53" s="1"/>
  <c r="I222" i="53"/>
  <c r="H224" i="53" s="1"/>
  <c r="B221" i="53"/>
  <c r="N220" i="53"/>
  <c r="C226" i="53" s="1"/>
  <c r="L220" i="53"/>
  <c r="E226" i="53" s="1"/>
  <c r="K220" i="53"/>
  <c r="I220" i="53"/>
  <c r="E224" i="53" s="1"/>
  <c r="H220" i="53"/>
  <c r="F220" i="53"/>
  <c r="B219" i="53"/>
  <c r="N215" i="53"/>
  <c r="L215" i="53"/>
  <c r="M214" i="53" s="1"/>
  <c r="K215" i="53"/>
  <c r="I215" i="53"/>
  <c r="J214" i="53" s="1"/>
  <c r="H215" i="53"/>
  <c r="F215" i="53"/>
  <c r="G214" i="53" s="1"/>
  <c r="E215" i="53"/>
  <c r="C215" i="53"/>
  <c r="B214" i="53"/>
  <c r="T213" i="53"/>
  <c r="R213" i="53"/>
  <c r="S212" i="53" s="1"/>
  <c r="N213" i="53"/>
  <c r="L213" i="53"/>
  <c r="M212" i="53" s="1"/>
  <c r="K213" i="53"/>
  <c r="I213" i="53"/>
  <c r="J212" i="53" s="1"/>
  <c r="H213" i="53"/>
  <c r="F213" i="53"/>
  <c r="G212" i="53" s="1"/>
  <c r="E213" i="53"/>
  <c r="C213" i="53"/>
  <c r="D212" i="53" s="1"/>
  <c r="B212" i="53"/>
  <c r="B210" i="53"/>
  <c r="N209" i="53"/>
  <c r="I211" i="53" s="1"/>
  <c r="J210" i="53" s="1"/>
  <c r="L209" i="53"/>
  <c r="K211" i="53" s="1"/>
  <c r="B208" i="53"/>
  <c r="N207" i="53"/>
  <c r="F211" i="53" s="1"/>
  <c r="G210" i="53" s="1"/>
  <c r="L207" i="53"/>
  <c r="H211" i="53" s="1"/>
  <c r="K207" i="53"/>
  <c r="F209" i="53" s="1"/>
  <c r="G208" i="53" s="1"/>
  <c r="I207" i="53"/>
  <c r="H209" i="53" s="1"/>
  <c r="B206" i="53"/>
  <c r="N205" i="53"/>
  <c r="C211" i="53" s="1"/>
  <c r="L205" i="53"/>
  <c r="K205" i="53"/>
  <c r="C209" i="53" s="1"/>
  <c r="I205" i="53"/>
  <c r="E209" i="53" s="1"/>
  <c r="H205" i="53"/>
  <c r="C207" i="53" s="1"/>
  <c r="F205" i="53"/>
  <c r="B204" i="53"/>
  <c r="O200" i="53"/>
  <c r="P199" i="53" s="1"/>
  <c r="N200" i="53"/>
  <c r="L200" i="53"/>
  <c r="M199" i="53" s="1"/>
  <c r="K200" i="53"/>
  <c r="I200" i="53"/>
  <c r="J199" i="53" s="1"/>
  <c r="H200" i="53"/>
  <c r="F200" i="53"/>
  <c r="E200" i="53"/>
  <c r="C200" i="53"/>
  <c r="D199" i="53" s="1"/>
  <c r="B199" i="53"/>
  <c r="R198" i="53"/>
  <c r="Q200" i="53" s="1"/>
  <c r="N198" i="53"/>
  <c r="L198" i="53"/>
  <c r="M197" i="53" s="1"/>
  <c r="K198" i="53"/>
  <c r="I198" i="53"/>
  <c r="J197" i="53" s="1"/>
  <c r="H198" i="53"/>
  <c r="F198" i="53"/>
  <c r="E198" i="53"/>
  <c r="C198" i="53"/>
  <c r="B197" i="53"/>
  <c r="B195" i="53"/>
  <c r="N194" i="53"/>
  <c r="I196" i="53" s="1"/>
  <c r="J195" i="53" s="1"/>
  <c r="L194" i="53"/>
  <c r="M193" i="53" s="1"/>
  <c r="B193" i="53"/>
  <c r="N192" i="53"/>
  <c r="F196" i="53" s="1"/>
  <c r="L192" i="53"/>
  <c r="H196" i="53" s="1"/>
  <c r="K192" i="53"/>
  <c r="F194" i="53" s="1"/>
  <c r="G193" i="53" s="1"/>
  <c r="I192" i="53"/>
  <c r="J191" i="53" s="1"/>
  <c r="B191" i="53"/>
  <c r="N190" i="53"/>
  <c r="C196" i="53" s="1"/>
  <c r="L190" i="53"/>
  <c r="E196" i="53" s="1"/>
  <c r="K190" i="53"/>
  <c r="I190" i="53"/>
  <c r="E194" i="53" s="1"/>
  <c r="H190" i="53"/>
  <c r="C192" i="53" s="1"/>
  <c r="D191" i="53" s="1"/>
  <c r="F190" i="53"/>
  <c r="G189" i="53" s="1"/>
  <c r="B189" i="53"/>
  <c r="Q185" i="53"/>
  <c r="O185" i="53"/>
  <c r="P184" i="53" s="1"/>
  <c r="N185" i="53"/>
  <c r="L185" i="53"/>
  <c r="M184" i="53" s="1"/>
  <c r="K185" i="53"/>
  <c r="I185" i="53"/>
  <c r="J184" i="53" s="1"/>
  <c r="H185" i="53"/>
  <c r="F185" i="53"/>
  <c r="E185" i="53"/>
  <c r="C185" i="53"/>
  <c r="B184" i="53"/>
  <c r="N183" i="53"/>
  <c r="L183" i="53"/>
  <c r="M182" i="53" s="1"/>
  <c r="K183" i="53"/>
  <c r="I183" i="53"/>
  <c r="J182" i="53" s="1"/>
  <c r="H183" i="53"/>
  <c r="F183" i="53"/>
  <c r="G182" i="53" s="1"/>
  <c r="E183" i="53"/>
  <c r="C183" i="53"/>
  <c r="B182" i="53"/>
  <c r="B180" i="53"/>
  <c r="N179" i="53"/>
  <c r="I181" i="53" s="1"/>
  <c r="J180" i="53" s="1"/>
  <c r="L179" i="53"/>
  <c r="B178" i="53"/>
  <c r="N177" i="53"/>
  <c r="F181" i="53" s="1"/>
  <c r="G180" i="53" s="1"/>
  <c r="L177" i="53"/>
  <c r="H181" i="53" s="1"/>
  <c r="K177" i="53"/>
  <c r="F179" i="53" s="1"/>
  <c r="G178" i="53" s="1"/>
  <c r="I177" i="53"/>
  <c r="H179" i="53" s="1"/>
  <c r="B176" i="53"/>
  <c r="N175" i="53"/>
  <c r="C181" i="53" s="1"/>
  <c r="L175" i="53"/>
  <c r="K175" i="53"/>
  <c r="C179" i="53" s="1"/>
  <c r="I175" i="53"/>
  <c r="H175" i="53"/>
  <c r="C177" i="53" s="1"/>
  <c r="F175" i="53"/>
  <c r="E177" i="53" s="1"/>
  <c r="B174" i="53"/>
  <c r="Q170" i="53"/>
  <c r="O170" i="53"/>
  <c r="P169" i="53" s="1"/>
  <c r="N170" i="53"/>
  <c r="L170" i="53"/>
  <c r="M169" i="53" s="1"/>
  <c r="K170" i="53"/>
  <c r="I170" i="53"/>
  <c r="J169" i="53" s="1"/>
  <c r="H170" i="53"/>
  <c r="F170" i="53"/>
  <c r="E170" i="53"/>
  <c r="C170" i="53"/>
  <c r="D169" i="53" s="1"/>
  <c r="B169" i="53"/>
  <c r="N168" i="53"/>
  <c r="L168" i="53"/>
  <c r="M167" i="53" s="1"/>
  <c r="K168" i="53"/>
  <c r="I168" i="53"/>
  <c r="J167" i="53" s="1"/>
  <c r="H168" i="53"/>
  <c r="F168" i="53"/>
  <c r="G167" i="53" s="1"/>
  <c r="E168" i="53"/>
  <c r="C168" i="53"/>
  <c r="B167" i="53"/>
  <c r="B165" i="53"/>
  <c r="N164" i="53"/>
  <c r="I166" i="53" s="1"/>
  <c r="J165" i="53" s="1"/>
  <c r="L164" i="53"/>
  <c r="K166" i="53" s="1"/>
  <c r="B163" i="53"/>
  <c r="N162" i="53"/>
  <c r="F166" i="53" s="1"/>
  <c r="G165" i="53" s="1"/>
  <c r="L162" i="53"/>
  <c r="H166" i="53" s="1"/>
  <c r="K162" i="53"/>
  <c r="F164" i="53" s="1"/>
  <c r="I162" i="53"/>
  <c r="B161" i="53"/>
  <c r="N160" i="53"/>
  <c r="C166" i="53" s="1"/>
  <c r="D165" i="53" s="1"/>
  <c r="L160" i="53"/>
  <c r="K160" i="53"/>
  <c r="C164" i="53" s="1"/>
  <c r="I160" i="53"/>
  <c r="H160" i="53"/>
  <c r="C162" i="53" s="1"/>
  <c r="D161" i="53" s="1"/>
  <c r="F160" i="53"/>
  <c r="G159" i="53" s="1"/>
  <c r="B159" i="53"/>
  <c r="B154" i="53"/>
  <c r="W153" i="53"/>
  <c r="R155" i="53" s="1"/>
  <c r="S154" i="53" s="1"/>
  <c r="U153" i="53"/>
  <c r="T155" i="53" s="1"/>
  <c r="B152" i="53"/>
  <c r="W151" i="53"/>
  <c r="O155" i="53" s="1"/>
  <c r="P154" i="53" s="1"/>
  <c r="U151" i="53"/>
  <c r="T151" i="53"/>
  <c r="O153" i="53" s="1"/>
  <c r="P152" i="53" s="1"/>
  <c r="R151" i="53"/>
  <c r="Q153" i="53" s="1"/>
  <c r="B150" i="53"/>
  <c r="W149" i="53"/>
  <c r="L155" i="53" s="1"/>
  <c r="M154" i="53" s="1"/>
  <c r="U149" i="53"/>
  <c r="N155" i="53" s="1"/>
  <c r="T149" i="53"/>
  <c r="L153" i="53" s="1"/>
  <c r="M152" i="53" s="1"/>
  <c r="R149" i="53"/>
  <c r="N153" i="53" s="1"/>
  <c r="Q149" i="53"/>
  <c r="L151" i="53" s="1"/>
  <c r="M150" i="53" s="1"/>
  <c r="O149" i="53"/>
  <c r="N151" i="53" s="1"/>
  <c r="B148" i="53"/>
  <c r="W147" i="53"/>
  <c r="I155" i="53" s="1"/>
  <c r="J154" i="53" s="1"/>
  <c r="U147" i="53"/>
  <c r="K155" i="53" s="1"/>
  <c r="T147" i="53"/>
  <c r="I153" i="53" s="1"/>
  <c r="J152" i="53" s="1"/>
  <c r="R147" i="53"/>
  <c r="K153" i="53" s="1"/>
  <c r="Q147" i="53"/>
  <c r="I151" i="53" s="1"/>
  <c r="J150" i="53" s="1"/>
  <c r="O147" i="53"/>
  <c r="K151" i="53" s="1"/>
  <c r="N147" i="53"/>
  <c r="I149" i="53" s="1"/>
  <c r="J148" i="53" s="1"/>
  <c r="L147" i="53"/>
  <c r="K149" i="53" s="1"/>
  <c r="B146" i="53"/>
  <c r="W145" i="53"/>
  <c r="F155" i="53" s="1"/>
  <c r="G154" i="53" s="1"/>
  <c r="U145" i="53"/>
  <c r="T145" i="53"/>
  <c r="F153" i="53" s="1"/>
  <c r="G152" i="53" s="1"/>
  <c r="R145" i="53"/>
  <c r="H153" i="53" s="1"/>
  <c r="Q145" i="53"/>
  <c r="F151" i="53" s="1"/>
  <c r="G150" i="53" s="1"/>
  <c r="O145" i="53"/>
  <c r="N145" i="53"/>
  <c r="F149" i="53" s="1"/>
  <c r="G148" i="53" s="1"/>
  <c r="L145" i="53"/>
  <c r="H149" i="53" s="1"/>
  <c r="K145" i="53"/>
  <c r="F147" i="53" s="1"/>
  <c r="G146" i="53" s="1"/>
  <c r="I145" i="53"/>
  <c r="J144" i="53" s="1"/>
  <c r="B144" i="53"/>
  <c r="W143" i="53"/>
  <c r="C155" i="53" s="1"/>
  <c r="U143" i="53"/>
  <c r="V142" i="53" s="1"/>
  <c r="T143" i="53"/>
  <c r="C153" i="53" s="1"/>
  <c r="R143" i="53"/>
  <c r="E153" i="53" s="1"/>
  <c r="Q143" i="53"/>
  <c r="C151" i="53" s="1"/>
  <c r="O143" i="53"/>
  <c r="E151" i="53" s="1"/>
  <c r="N143" i="53"/>
  <c r="C149" i="53" s="1"/>
  <c r="L143" i="53"/>
  <c r="E149" i="53" s="1"/>
  <c r="K143" i="53"/>
  <c r="C147" i="53" s="1"/>
  <c r="I143" i="53"/>
  <c r="E147" i="53" s="1"/>
  <c r="H143" i="53"/>
  <c r="F143" i="53"/>
  <c r="E145" i="53" s="1"/>
  <c r="B142" i="53"/>
  <c r="N138" i="53"/>
  <c r="L138" i="53"/>
  <c r="M137" i="53" s="1"/>
  <c r="K138" i="53"/>
  <c r="I138" i="53"/>
  <c r="J137" i="53" s="1"/>
  <c r="H138" i="53"/>
  <c r="F138" i="53"/>
  <c r="G137" i="53" s="1"/>
  <c r="E138" i="53"/>
  <c r="C138" i="53"/>
  <c r="S137" i="53"/>
  <c r="P137" i="53"/>
  <c r="B137" i="53"/>
  <c r="B135" i="53"/>
  <c r="T134" i="53"/>
  <c r="O136" i="53" s="1"/>
  <c r="P135" i="53" s="1"/>
  <c r="R134" i="53"/>
  <c r="S133" i="53" s="1"/>
  <c r="B133" i="53"/>
  <c r="T132" i="53"/>
  <c r="L136" i="53" s="1"/>
  <c r="M135" i="53" s="1"/>
  <c r="R132" i="53"/>
  <c r="N136" i="53" s="1"/>
  <c r="Q132" i="53"/>
  <c r="L134" i="53" s="1"/>
  <c r="M133" i="53" s="1"/>
  <c r="O132" i="53"/>
  <c r="N134" i="53" s="1"/>
  <c r="B131" i="53"/>
  <c r="T130" i="53"/>
  <c r="I136" i="53" s="1"/>
  <c r="J135" i="53" s="1"/>
  <c r="R130" i="53"/>
  <c r="S129" i="53" s="1"/>
  <c r="Q130" i="53"/>
  <c r="I134" i="53" s="1"/>
  <c r="J133" i="53" s="1"/>
  <c r="O130" i="53"/>
  <c r="K134" i="53" s="1"/>
  <c r="N130" i="53"/>
  <c r="I132" i="53" s="1"/>
  <c r="J131" i="53" s="1"/>
  <c r="L130" i="53"/>
  <c r="K132" i="53" s="1"/>
  <c r="B129" i="53"/>
  <c r="T128" i="53"/>
  <c r="F136" i="53" s="1"/>
  <c r="G135" i="53" s="1"/>
  <c r="R128" i="53"/>
  <c r="Q128" i="53"/>
  <c r="F134" i="53" s="1"/>
  <c r="G133" i="53" s="1"/>
  <c r="O128" i="53"/>
  <c r="H134" i="53" s="1"/>
  <c r="N128" i="53"/>
  <c r="F132" i="53" s="1"/>
  <c r="G131" i="53" s="1"/>
  <c r="L128" i="53"/>
  <c r="H132" i="53" s="1"/>
  <c r="K128" i="53"/>
  <c r="F130" i="53" s="1"/>
  <c r="G129" i="53" s="1"/>
  <c r="I128" i="53"/>
  <c r="H130" i="53" s="1"/>
  <c r="B127" i="53"/>
  <c r="T126" i="53"/>
  <c r="C136" i="53" s="1"/>
  <c r="R126" i="53"/>
  <c r="S125" i="53" s="1"/>
  <c r="Q126" i="53"/>
  <c r="C134" i="53" s="1"/>
  <c r="O126" i="53"/>
  <c r="E134" i="53" s="1"/>
  <c r="N126" i="53"/>
  <c r="C132" i="53" s="1"/>
  <c r="L126" i="53"/>
  <c r="M125" i="53" s="1"/>
  <c r="K126" i="53"/>
  <c r="C130" i="53" s="1"/>
  <c r="I126" i="53"/>
  <c r="J125" i="53" s="1"/>
  <c r="H126" i="53"/>
  <c r="F126" i="53"/>
  <c r="E128" i="53" s="1"/>
  <c r="B125" i="53"/>
  <c r="B120" i="53"/>
  <c r="T119" i="53"/>
  <c r="O121" i="53" s="1"/>
  <c r="P120" i="53" s="1"/>
  <c r="R119" i="53"/>
  <c r="Q121" i="53" s="1"/>
  <c r="B118" i="53"/>
  <c r="T117" i="53"/>
  <c r="L121" i="53" s="1"/>
  <c r="M120" i="53" s="1"/>
  <c r="R117" i="53"/>
  <c r="N121" i="53" s="1"/>
  <c r="Q117" i="53"/>
  <c r="L119" i="53" s="1"/>
  <c r="M118" i="53" s="1"/>
  <c r="O117" i="53"/>
  <c r="P116" i="53" s="1"/>
  <c r="B116" i="53"/>
  <c r="T115" i="53"/>
  <c r="I121" i="53" s="1"/>
  <c r="J120" i="53" s="1"/>
  <c r="R115" i="53"/>
  <c r="S114" i="53" s="1"/>
  <c r="Q115" i="53"/>
  <c r="I119" i="53" s="1"/>
  <c r="J118" i="53" s="1"/>
  <c r="O115" i="53"/>
  <c r="K119" i="53" s="1"/>
  <c r="N115" i="53"/>
  <c r="I117" i="53" s="1"/>
  <c r="J116" i="53" s="1"/>
  <c r="L115" i="53"/>
  <c r="K117" i="53" s="1"/>
  <c r="B114" i="53"/>
  <c r="T113" i="53"/>
  <c r="F121" i="53" s="1"/>
  <c r="G120" i="53" s="1"/>
  <c r="R113" i="53"/>
  <c r="H121" i="53" s="1"/>
  <c r="Q113" i="53"/>
  <c r="F119" i="53" s="1"/>
  <c r="G118" i="53" s="1"/>
  <c r="O113" i="53"/>
  <c r="H119" i="53" s="1"/>
  <c r="N113" i="53"/>
  <c r="F117" i="53" s="1"/>
  <c r="G116" i="53" s="1"/>
  <c r="L113" i="53"/>
  <c r="H117" i="53" s="1"/>
  <c r="K113" i="53"/>
  <c r="F115" i="53" s="1"/>
  <c r="G114" i="53" s="1"/>
  <c r="I113" i="53"/>
  <c r="J112" i="53" s="1"/>
  <c r="B112" i="53"/>
  <c r="T111" i="53"/>
  <c r="C121" i="53" s="1"/>
  <c r="D120" i="53" s="1"/>
  <c r="R111" i="53"/>
  <c r="E121" i="53" s="1"/>
  <c r="Q111" i="53"/>
  <c r="C119" i="53" s="1"/>
  <c r="D118" i="53" s="1"/>
  <c r="O111" i="53"/>
  <c r="E119" i="53" s="1"/>
  <c r="N111" i="53"/>
  <c r="C117" i="53" s="1"/>
  <c r="D116" i="53" s="1"/>
  <c r="L111" i="53"/>
  <c r="E117" i="53" s="1"/>
  <c r="K111" i="53"/>
  <c r="C115" i="53" s="1"/>
  <c r="D114" i="53" s="1"/>
  <c r="I111" i="53"/>
  <c r="J110" i="53" s="1"/>
  <c r="H111" i="53"/>
  <c r="C113" i="53" s="1"/>
  <c r="D112" i="53" s="1"/>
  <c r="F111" i="53"/>
  <c r="E113" i="53" s="1"/>
  <c r="B110" i="53"/>
  <c r="A108" i="53"/>
  <c r="T106" i="53"/>
  <c r="R106" i="53"/>
  <c r="S105" i="53" s="1"/>
  <c r="H106" i="53"/>
  <c r="F106" i="53"/>
  <c r="G105" i="53" s="1"/>
  <c r="E106" i="53"/>
  <c r="C106" i="53"/>
  <c r="D105" i="53" s="1"/>
  <c r="B105" i="53"/>
  <c r="AI104" i="53"/>
  <c r="AD106" i="53" s="1"/>
  <c r="AE105" i="53" s="1"/>
  <c r="AG104" i="53"/>
  <c r="AF106" i="53" s="1"/>
  <c r="Q104" i="53"/>
  <c r="L106" i="53" s="1"/>
  <c r="M105" i="53" s="1"/>
  <c r="O104" i="53"/>
  <c r="N106" i="53" s="1"/>
  <c r="K104" i="53"/>
  <c r="I104" i="53"/>
  <c r="E104" i="53"/>
  <c r="C104" i="53"/>
  <c r="B103" i="53"/>
  <c r="AF102" i="53"/>
  <c r="AA104" i="53" s="1"/>
  <c r="AB103" i="53" s="1"/>
  <c r="AD102" i="53"/>
  <c r="AC104" i="53" s="1"/>
  <c r="T102" i="53"/>
  <c r="R102" i="53"/>
  <c r="S101" i="53" s="1"/>
  <c r="Q102" i="53"/>
  <c r="L104" i="53" s="1"/>
  <c r="M103" i="53" s="1"/>
  <c r="O102" i="53"/>
  <c r="N104" i="53" s="1"/>
  <c r="H102" i="53"/>
  <c r="F102" i="53"/>
  <c r="G101" i="53" s="1"/>
  <c r="B101" i="53"/>
  <c r="AI100" i="53"/>
  <c r="X106" i="53" s="1"/>
  <c r="Y105" i="53" s="1"/>
  <c r="AG100" i="53"/>
  <c r="AH99" i="53" s="1"/>
  <c r="AC100" i="53"/>
  <c r="X102" i="53" s="1"/>
  <c r="AA100" i="53"/>
  <c r="Z102" i="53" s="1"/>
  <c r="U100" i="53"/>
  <c r="V99" i="53" s="1"/>
  <c r="Q100" i="53"/>
  <c r="L102" i="53" s="1"/>
  <c r="M101" i="53" s="1"/>
  <c r="O100" i="53"/>
  <c r="N102" i="53" s="1"/>
  <c r="N100" i="53"/>
  <c r="L100" i="53"/>
  <c r="M99" i="53" s="1"/>
  <c r="K100" i="53"/>
  <c r="I100" i="53"/>
  <c r="J99" i="53" s="1"/>
  <c r="E100" i="53"/>
  <c r="C100" i="53"/>
  <c r="B99" i="53"/>
  <c r="AF98" i="53"/>
  <c r="U104" i="53" s="1"/>
  <c r="V103" i="53" s="1"/>
  <c r="AD98" i="53"/>
  <c r="W104" i="53" s="1"/>
  <c r="Z98" i="53"/>
  <c r="X98" i="53"/>
  <c r="Y97" i="53" s="1"/>
  <c r="T98" i="53"/>
  <c r="R98" i="53"/>
  <c r="S97" i="53" s="1"/>
  <c r="K98" i="53"/>
  <c r="I98" i="53"/>
  <c r="J97" i="53" s="1"/>
  <c r="H98" i="53"/>
  <c r="F98" i="53"/>
  <c r="B97" i="53"/>
  <c r="Q96" i="53"/>
  <c r="L98" i="53" s="1"/>
  <c r="O96" i="53"/>
  <c r="P95" i="53" s="1"/>
  <c r="N96" i="53"/>
  <c r="L96" i="53"/>
  <c r="M95" i="53" s="1"/>
  <c r="K96" i="53"/>
  <c r="I96" i="53"/>
  <c r="J95" i="53" s="1"/>
  <c r="H96" i="53"/>
  <c r="F96" i="53"/>
  <c r="E96" i="53"/>
  <c r="C96" i="53"/>
  <c r="D95" i="53" s="1"/>
  <c r="B95" i="53"/>
  <c r="B93" i="53"/>
  <c r="N92" i="53"/>
  <c r="I94" i="53" s="1"/>
  <c r="L92" i="53"/>
  <c r="M91" i="53" s="1"/>
  <c r="B91" i="53"/>
  <c r="N90" i="53"/>
  <c r="F94" i="53" s="1"/>
  <c r="G93" i="53" s="1"/>
  <c r="L90" i="53"/>
  <c r="M89" i="53" s="1"/>
  <c r="K90" i="53"/>
  <c r="F92" i="53" s="1"/>
  <c r="G91" i="53" s="1"/>
  <c r="I90" i="53"/>
  <c r="H92" i="53" s="1"/>
  <c r="B89" i="53"/>
  <c r="N88" i="53"/>
  <c r="C94" i="53" s="1"/>
  <c r="D93" i="53" s="1"/>
  <c r="L88" i="53"/>
  <c r="M87" i="53" s="1"/>
  <c r="K88" i="53"/>
  <c r="C92" i="53" s="1"/>
  <c r="D91" i="53" s="1"/>
  <c r="I88" i="53"/>
  <c r="J87" i="53" s="1"/>
  <c r="H88" i="53"/>
  <c r="C90" i="53" s="1"/>
  <c r="D89" i="53" s="1"/>
  <c r="F88" i="53"/>
  <c r="E90" i="53" s="1"/>
  <c r="B87" i="53"/>
  <c r="A85" i="53"/>
  <c r="B82" i="53"/>
  <c r="N81" i="53"/>
  <c r="L81" i="53"/>
  <c r="M80" i="53" s="1"/>
  <c r="C81" i="53"/>
  <c r="D80" i="53" s="1"/>
  <c r="B80" i="53"/>
  <c r="N79" i="53"/>
  <c r="I83" i="53" s="1"/>
  <c r="J82" i="53" s="1"/>
  <c r="L79" i="53"/>
  <c r="K83" i="53" s="1"/>
  <c r="K79" i="53"/>
  <c r="F83" i="53" s="1"/>
  <c r="G82" i="53" s="1"/>
  <c r="I79" i="53"/>
  <c r="H83" i="53" s="1"/>
  <c r="B78" i="53"/>
  <c r="N77" i="53"/>
  <c r="L77" i="53"/>
  <c r="M76" i="53" s="1"/>
  <c r="K77" i="53"/>
  <c r="C83" i="53" s="1"/>
  <c r="D82" i="53" s="1"/>
  <c r="I77" i="53"/>
  <c r="E83" i="53" s="1"/>
  <c r="H77" i="53"/>
  <c r="C79" i="53" s="1"/>
  <c r="D78" i="53" s="1"/>
  <c r="F77" i="53"/>
  <c r="E79" i="53" s="1"/>
  <c r="B76" i="53"/>
  <c r="A74" i="53"/>
  <c r="Z72" i="53"/>
  <c r="X72" i="53"/>
  <c r="N72" i="53"/>
  <c r="L72" i="53"/>
  <c r="M71" i="53" s="1"/>
  <c r="K72" i="53"/>
  <c r="I72" i="53"/>
  <c r="J71" i="53" s="1"/>
  <c r="H72" i="53"/>
  <c r="F72" i="53"/>
  <c r="G71" i="53" s="1"/>
  <c r="E72" i="53"/>
  <c r="C72" i="53"/>
  <c r="D71" i="53" s="1"/>
  <c r="B71" i="53"/>
  <c r="Z70" i="53"/>
  <c r="X70" i="53"/>
  <c r="W70" i="53"/>
  <c r="R72" i="53" s="1"/>
  <c r="S71" i="53" s="1"/>
  <c r="U70" i="53"/>
  <c r="V69" i="53" s="1"/>
  <c r="Q70" i="53"/>
  <c r="O70" i="53"/>
  <c r="P69" i="53" s="1"/>
  <c r="B69" i="53"/>
  <c r="Z68" i="53"/>
  <c r="X68" i="53"/>
  <c r="W68" i="53"/>
  <c r="U68" i="53"/>
  <c r="Q72" i="53" s="1"/>
  <c r="AV71" i="53" s="1"/>
  <c r="N68" i="53"/>
  <c r="L68" i="53"/>
  <c r="M67" i="53" s="1"/>
  <c r="B67" i="53"/>
  <c r="K66" i="53"/>
  <c r="I66" i="53"/>
  <c r="J65" i="53" s="1"/>
  <c r="B65" i="53"/>
  <c r="D61" i="53"/>
  <c r="B61" i="53"/>
  <c r="F64" i="53"/>
  <c r="G63" i="53" s="1"/>
  <c r="I60" i="53"/>
  <c r="H64" i="53" s="1"/>
  <c r="B59" i="53"/>
  <c r="I58" i="53"/>
  <c r="F58" i="53"/>
  <c r="B57" i="53"/>
  <c r="A55" i="53"/>
  <c r="B52" i="53"/>
  <c r="AI51" i="53"/>
  <c r="AV50" i="53" s="1"/>
  <c r="AG51" i="53"/>
  <c r="AH50" i="53" s="1"/>
  <c r="B50" i="53"/>
  <c r="B48" i="53"/>
  <c r="B46" i="53"/>
  <c r="T45" i="53"/>
  <c r="O49" i="53" s="1"/>
  <c r="P48" i="53" s="1"/>
  <c r="R45" i="53"/>
  <c r="Q49" i="53" s="1"/>
  <c r="B44" i="53"/>
  <c r="T43" i="53"/>
  <c r="R43" i="53"/>
  <c r="Q43" i="53"/>
  <c r="L45" i="53" s="1"/>
  <c r="M44" i="53" s="1"/>
  <c r="O43" i="53"/>
  <c r="N45" i="53" s="1"/>
  <c r="B42" i="53"/>
  <c r="T41" i="53"/>
  <c r="L47" i="53" s="1"/>
  <c r="M46" i="53" s="1"/>
  <c r="R41" i="53"/>
  <c r="Q41" i="53"/>
  <c r="I45" i="53" s="1"/>
  <c r="J44" i="53" s="1"/>
  <c r="O41" i="53"/>
  <c r="P40" i="53" s="1"/>
  <c r="N41" i="53"/>
  <c r="L41" i="53"/>
  <c r="B40" i="53"/>
  <c r="T39" i="53"/>
  <c r="I47" i="53" s="1"/>
  <c r="J46" i="53" s="1"/>
  <c r="R39" i="53"/>
  <c r="S38" i="53" s="1"/>
  <c r="Q39" i="53"/>
  <c r="F45" i="53" s="1"/>
  <c r="O39" i="53"/>
  <c r="H45" i="53" s="1"/>
  <c r="N39" i="53"/>
  <c r="F43" i="53" s="1"/>
  <c r="L39" i="53"/>
  <c r="H43" i="53" s="1"/>
  <c r="AV42" i="53" s="1"/>
  <c r="B38" i="53"/>
  <c r="T37" i="53"/>
  <c r="F47" i="53" s="1"/>
  <c r="R37" i="53"/>
  <c r="E49" i="53" s="1"/>
  <c r="Q37" i="53"/>
  <c r="C45" i="53" s="1"/>
  <c r="O37" i="53"/>
  <c r="N37" i="53"/>
  <c r="C43" i="53" s="1"/>
  <c r="D42" i="53" s="1"/>
  <c r="L37" i="53"/>
  <c r="E41" i="53"/>
  <c r="H37" i="53"/>
  <c r="E39" i="53"/>
  <c r="B36" i="53"/>
  <c r="A34" i="53"/>
  <c r="N32" i="53"/>
  <c r="L32" i="53"/>
  <c r="M31" i="53" s="1"/>
  <c r="K32" i="53"/>
  <c r="I32" i="53"/>
  <c r="J31" i="53" s="1"/>
  <c r="H32" i="53"/>
  <c r="F32" i="53"/>
  <c r="G31" i="53" s="1"/>
  <c r="E32" i="53"/>
  <c r="C32" i="53"/>
  <c r="B31" i="53"/>
  <c r="N30" i="53"/>
  <c r="L30" i="53"/>
  <c r="M29" i="53" s="1"/>
  <c r="K30" i="53"/>
  <c r="I30" i="53"/>
  <c r="J29" i="53" s="1"/>
  <c r="H30" i="53"/>
  <c r="F30" i="53"/>
  <c r="G29" i="53" s="1"/>
  <c r="E30" i="53"/>
  <c r="C30" i="53"/>
  <c r="B29" i="53"/>
  <c r="Q28" i="53"/>
  <c r="O28" i="53"/>
  <c r="P27" i="53" s="1"/>
  <c r="N28" i="53"/>
  <c r="L28" i="53"/>
  <c r="M27" i="53" s="1"/>
  <c r="K28" i="53"/>
  <c r="I28" i="53"/>
  <c r="J27" i="53" s="1"/>
  <c r="H28" i="53"/>
  <c r="F28" i="53"/>
  <c r="G27" i="53" s="1"/>
  <c r="E28" i="53"/>
  <c r="C28" i="53"/>
  <c r="D27" i="53" s="1"/>
  <c r="B27" i="53"/>
  <c r="B25" i="53"/>
  <c r="K24" i="53"/>
  <c r="F26" i="53" s="1"/>
  <c r="G25" i="53" s="1"/>
  <c r="I24" i="53"/>
  <c r="H26" i="53" s="1"/>
  <c r="B23" i="53"/>
  <c r="K22" i="53"/>
  <c r="C26" i="53" s="1"/>
  <c r="D25" i="53" s="1"/>
  <c r="I22" i="53"/>
  <c r="E26" i="53" s="1"/>
  <c r="H22" i="53"/>
  <c r="C24" i="53" s="1"/>
  <c r="D23" i="53" s="1"/>
  <c r="F22" i="53"/>
  <c r="E24" i="53" s="1"/>
  <c r="B21" i="53"/>
  <c r="A19" i="53"/>
  <c r="K17" i="53"/>
  <c r="I17" i="53"/>
  <c r="J16" i="53" s="1"/>
  <c r="H17" i="53"/>
  <c r="F17" i="53"/>
  <c r="G16" i="53" s="1"/>
  <c r="E17" i="53"/>
  <c r="C17" i="53"/>
  <c r="D16" i="53" s="1"/>
  <c r="B16" i="53"/>
  <c r="K15" i="53"/>
  <c r="I15" i="53"/>
  <c r="J14" i="53" s="1"/>
  <c r="H15" i="53"/>
  <c r="F15" i="53"/>
  <c r="G14" i="53" s="1"/>
  <c r="E15" i="53"/>
  <c r="C15" i="53"/>
  <c r="B14" i="53"/>
  <c r="K13" i="53"/>
  <c r="I13" i="53"/>
  <c r="J12" i="53" s="1"/>
  <c r="F13" i="53"/>
  <c r="G12" i="53" s="1"/>
  <c r="B12" i="53"/>
  <c r="K11" i="53"/>
  <c r="I11" i="53"/>
  <c r="J10" i="53" s="1"/>
  <c r="H11" i="53"/>
  <c r="F11" i="53"/>
  <c r="G10" i="53" s="1"/>
  <c r="B10" i="53"/>
  <c r="B8" i="53"/>
  <c r="R7" i="53"/>
  <c r="H13" i="53" s="1"/>
  <c r="K7" i="53"/>
  <c r="F9" i="53" s="1"/>
  <c r="G8" i="53" s="1"/>
  <c r="I7" i="53"/>
  <c r="J6" i="53" s="1"/>
  <c r="B6" i="53"/>
  <c r="T5" i="53"/>
  <c r="C13" i="53" s="1"/>
  <c r="R5" i="53"/>
  <c r="S4" i="53" s="1"/>
  <c r="Q5" i="53"/>
  <c r="L7" i="53" s="1"/>
  <c r="O5" i="53"/>
  <c r="N7" i="53" s="1"/>
  <c r="K5" i="53"/>
  <c r="C9" i="53" s="1"/>
  <c r="D8" i="53" s="1"/>
  <c r="I5" i="53"/>
  <c r="E9" i="53" s="1"/>
  <c r="H5" i="53"/>
  <c r="C7" i="53" s="1"/>
  <c r="D6" i="53" s="1"/>
  <c r="F5" i="53"/>
  <c r="E7" i="53" s="1"/>
  <c r="B4" i="53"/>
  <c r="A2" i="53"/>
  <c r="A1" i="53"/>
  <c r="C13" i="2"/>
  <c r="W10" i="6"/>
  <c r="AD10" i="6" s="1"/>
  <c r="N14" i="6"/>
  <c r="K14" i="6"/>
  <c r="R9" i="6"/>
  <c r="AB26" i="6"/>
  <c r="Y26" i="6"/>
  <c r="U26" i="6"/>
  <c r="R26" i="6"/>
  <c r="AD26" i="6"/>
  <c r="N26" i="6"/>
  <c r="K26" i="6"/>
  <c r="G26" i="6"/>
  <c r="D26" i="6"/>
  <c r="N79" i="2"/>
  <c r="L79" i="2"/>
  <c r="M78" i="2" s="1"/>
  <c r="N81" i="2"/>
  <c r="L81" i="2"/>
  <c r="M80" i="2"/>
  <c r="N83" i="2"/>
  <c r="L83" i="2"/>
  <c r="M82" i="2" s="1"/>
  <c r="K85" i="2"/>
  <c r="I85" i="2"/>
  <c r="J84" i="2" s="1"/>
  <c r="T119" i="2"/>
  <c r="L123" i="2" s="1"/>
  <c r="M122" i="2" s="1"/>
  <c r="R119" i="2"/>
  <c r="S118" i="2" s="1"/>
  <c r="Q119" i="2"/>
  <c r="L121" i="2" s="1"/>
  <c r="M120" i="2" s="1"/>
  <c r="O119" i="2"/>
  <c r="N121" i="2" s="1"/>
  <c r="T117" i="2"/>
  <c r="I123" i="2" s="1"/>
  <c r="J122" i="2" s="1"/>
  <c r="R117" i="2"/>
  <c r="S116" i="2" s="1"/>
  <c r="Q117" i="2"/>
  <c r="I121" i="2" s="1"/>
  <c r="J120" i="2" s="1"/>
  <c r="O117" i="2"/>
  <c r="P116" i="2" s="1"/>
  <c r="T115" i="2"/>
  <c r="F123" i="2" s="1"/>
  <c r="G122" i="2" s="1"/>
  <c r="R115" i="2"/>
  <c r="H123" i="2" s="1"/>
  <c r="Q115" i="2"/>
  <c r="F121" i="2" s="1"/>
  <c r="G120" i="2" s="1"/>
  <c r="O115" i="2"/>
  <c r="P114" i="2" s="1"/>
  <c r="T113" i="2"/>
  <c r="C123" i="2" s="1"/>
  <c r="R113" i="2"/>
  <c r="S112" i="2" s="1"/>
  <c r="Q113" i="2"/>
  <c r="C121" i="2" s="1"/>
  <c r="O113" i="2"/>
  <c r="E121" i="2" s="1"/>
  <c r="U6" i="6"/>
  <c r="A110" i="2"/>
  <c r="B78" i="2"/>
  <c r="C83" i="2"/>
  <c r="D82" i="2" s="1"/>
  <c r="B82" i="2"/>
  <c r="A76" i="2"/>
  <c r="C62" i="2"/>
  <c r="D61" i="2" s="1"/>
  <c r="B61" i="2"/>
  <c r="A55" i="2"/>
  <c r="B36" i="2"/>
  <c r="B46" i="2"/>
  <c r="A34" i="2"/>
  <c r="A19" i="2"/>
  <c r="A2" i="2"/>
  <c r="B84" i="2"/>
  <c r="K81" i="2"/>
  <c r="F85" i="2" s="1"/>
  <c r="G84" i="2" s="1"/>
  <c r="I81" i="2"/>
  <c r="H85" i="2" s="1"/>
  <c r="B80" i="2"/>
  <c r="K79" i="2"/>
  <c r="C85" i="2" s="1"/>
  <c r="D84" i="2" s="1"/>
  <c r="I79" i="2"/>
  <c r="E85" i="2" s="1"/>
  <c r="H79" i="2"/>
  <c r="C81" i="2" s="1"/>
  <c r="D80" i="2" s="1"/>
  <c r="F79" i="2"/>
  <c r="E81" i="2" s="1"/>
  <c r="R45" i="2"/>
  <c r="T45" i="2"/>
  <c r="O49" i="2" s="1"/>
  <c r="P48" i="2" s="1"/>
  <c r="R37" i="2"/>
  <c r="E49" i="2" s="1"/>
  <c r="T37" i="2"/>
  <c r="C49" i="2" s="1"/>
  <c r="D48" i="2" s="1"/>
  <c r="R39" i="2"/>
  <c r="H49" i="2" s="1"/>
  <c r="T39" i="2"/>
  <c r="F49" i="2" s="1"/>
  <c r="G48" i="2" s="1"/>
  <c r="R41" i="2"/>
  <c r="S40" i="2" s="1"/>
  <c r="T41" i="2"/>
  <c r="I49" i="2" s="1"/>
  <c r="J48" i="2" s="1"/>
  <c r="R43" i="2"/>
  <c r="N49" i="2" s="1"/>
  <c r="T43" i="2"/>
  <c r="L49" i="2" s="1"/>
  <c r="M48" i="2" s="1"/>
  <c r="Q28" i="2"/>
  <c r="O28" i="2"/>
  <c r="P27" i="2" s="1"/>
  <c r="N28" i="2"/>
  <c r="L28" i="2"/>
  <c r="M27" i="2" s="1"/>
  <c r="C28" i="2"/>
  <c r="D27" i="2" s="1"/>
  <c r="E30" i="2"/>
  <c r="C30" i="2"/>
  <c r="D29" i="2" s="1"/>
  <c r="E32" i="2"/>
  <c r="C32" i="2"/>
  <c r="D31" i="2" s="1"/>
  <c r="F28" i="2"/>
  <c r="G27" i="2" s="1"/>
  <c r="F30" i="2"/>
  <c r="G29" i="2" s="1"/>
  <c r="F32" i="2"/>
  <c r="G31" i="2" s="1"/>
  <c r="K28" i="2"/>
  <c r="I28" i="2"/>
  <c r="J27" i="2" s="1"/>
  <c r="I30" i="2"/>
  <c r="J29" i="2" s="1"/>
  <c r="I32" i="2"/>
  <c r="J31" i="2" s="1"/>
  <c r="R21" i="6"/>
  <c r="U21" i="6"/>
  <c r="R22" i="6"/>
  <c r="U22" i="6"/>
  <c r="R23" i="6"/>
  <c r="U23" i="6"/>
  <c r="R24" i="6"/>
  <c r="U24" i="6"/>
  <c r="R25" i="6"/>
  <c r="U25" i="6"/>
  <c r="K21" i="6"/>
  <c r="N21" i="6"/>
  <c r="K22" i="6"/>
  <c r="N22" i="6"/>
  <c r="K23" i="6"/>
  <c r="N23" i="6"/>
  <c r="K24" i="6"/>
  <c r="N24" i="6"/>
  <c r="K25" i="6"/>
  <c r="N25" i="6"/>
  <c r="J2" i="29"/>
  <c r="R33" i="6"/>
  <c r="R34" i="6"/>
  <c r="R36" i="6"/>
  <c r="N39" i="6"/>
  <c r="N40" i="6"/>
  <c r="K39" i="6"/>
  <c r="K40" i="6"/>
  <c r="U37" i="6"/>
  <c r="R37" i="6"/>
  <c r="N35" i="6"/>
  <c r="K35" i="6"/>
  <c r="U46" i="6"/>
  <c r="R46" i="6"/>
  <c r="G45" i="6"/>
  <c r="D45" i="6"/>
  <c r="U40" i="6"/>
  <c r="R40" i="6"/>
  <c r="G39" i="6"/>
  <c r="G40" i="6"/>
  <c r="D39" i="6"/>
  <c r="D40" i="6"/>
  <c r="W155" i="2"/>
  <c r="R157" i="2" s="1"/>
  <c r="S156" i="2" s="1"/>
  <c r="U155" i="2"/>
  <c r="W153" i="2"/>
  <c r="O157" i="2" s="1"/>
  <c r="P156" i="2" s="1"/>
  <c r="U153" i="2"/>
  <c r="Q157" i="2" s="1"/>
  <c r="W151" i="2"/>
  <c r="L157" i="2" s="1"/>
  <c r="M156" i="2" s="1"/>
  <c r="U151" i="2"/>
  <c r="V150" i="2" s="1"/>
  <c r="W149" i="2"/>
  <c r="I157" i="2" s="1"/>
  <c r="J156" i="2" s="1"/>
  <c r="U149" i="2"/>
  <c r="V148" i="2" s="1"/>
  <c r="W147" i="2"/>
  <c r="F157" i="2" s="1"/>
  <c r="G156" i="2" s="1"/>
  <c r="U147" i="2"/>
  <c r="H157" i="2" s="1"/>
  <c r="W145" i="2"/>
  <c r="C157" i="2" s="1"/>
  <c r="D156" i="2" s="1"/>
  <c r="U145" i="2"/>
  <c r="E157" i="2" s="1"/>
  <c r="T153" i="2"/>
  <c r="O155" i="2" s="1"/>
  <c r="P154" i="2" s="1"/>
  <c r="R153" i="2"/>
  <c r="S152" i="2" s="1"/>
  <c r="T151" i="2"/>
  <c r="L155" i="2" s="1"/>
  <c r="M154" i="2" s="1"/>
  <c r="R151" i="2"/>
  <c r="N155" i="2" s="1"/>
  <c r="Q151" i="2"/>
  <c r="L153" i="2" s="1"/>
  <c r="M152" i="2" s="1"/>
  <c r="O151" i="2"/>
  <c r="P150" i="2" s="1"/>
  <c r="T149" i="2"/>
  <c r="I155" i="2" s="1"/>
  <c r="J154" i="2" s="1"/>
  <c r="R149" i="2"/>
  <c r="K155" i="2" s="1"/>
  <c r="Q149" i="2"/>
  <c r="I153" i="2" s="1"/>
  <c r="O149" i="2"/>
  <c r="P148" i="2" s="1"/>
  <c r="N149" i="2"/>
  <c r="I151" i="2" s="1"/>
  <c r="J150" i="2" s="1"/>
  <c r="L149" i="2"/>
  <c r="M148" i="2" s="1"/>
  <c r="T147" i="2"/>
  <c r="F155" i="2" s="1"/>
  <c r="G154" i="2" s="1"/>
  <c r="R147" i="2"/>
  <c r="S146" i="2" s="1"/>
  <c r="Q147" i="2"/>
  <c r="F153" i="2" s="1"/>
  <c r="G152" i="2" s="1"/>
  <c r="O147" i="2"/>
  <c r="H153" i="2" s="1"/>
  <c r="N147" i="2"/>
  <c r="F151" i="2" s="1"/>
  <c r="G150" i="2" s="1"/>
  <c r="L147" i="2"/>
  <c r="K147" i="2"/>
  <c r="F149" i="2" s="1"/>
  <c r="G148" i="2" s="1"/>
  <c r="I147" i="2"/>
  <c r="H149" i="2" s="1"/>
  <c r="T145" i="2"/>
  <c r="C155" i="2" s="1"/>
  <c r="D154" i="2" s="1"/>
  <c r="R145" i="2"/>
  <c r="E155" i="2" s="1"/>
  <c r="Q145" i="2"/>
  <c r="C153" i="2" s="1"/>
  <c r="D152" i="2" s="1"/>
  <c r="O145" i="2"/>
  <c r="E153" i="2" s="1"/>
  <c r="N145" i="2"/>
  <c r="C151" i="2" s="1"/>
  <c r="D150" i="2" s="1"/>
  <c r="L145" i="2"/>
  <c r="M144" i="2" s="1"/>
  <c r="K145" i="2"/>
  <c r="C149" i="2" s="1"/>
  <c r="I145" i="2"/>
  <c r="E149" i="2" s="1"/>
  <c r="H145" i="2"/>
  <c r="C147" i="2" s="1"/>
  <c r="F145" i="2"/>
  <c r="E147" i="2" s="1"/>
  <c r="T136" i="2"/>
  <c r="O138" i="2" s="1"/>
  <c r="P137" i="2" s="1"/>
  <c r="R136" i="2"/>
  <c r="T134" i="2"/>
  <c r="L138" i="2" s="1"/>
  <c r="M137" i="2" s="1"/>
  <c r="R134" i="2"/>
  <c r="S133" i="2" s="1"/>
  <c r="Q134" i="2"/>
  <c r="L136" i="2" s="1"/>
  <c r="M135" i="2" s="1"/>
  <c r="O134" i="2"/>
  <c r="P133" i="2" s="1"/>
  <c r="T132" i="2"/>
  <c r="I138" i="2" s="1"/>
  <c r="J137" i="2" s="1"/>
  <c r="R132" i="2"/>
  <c r="K138" i="2" s="1"/>
  <c r="Q132" i="2"/>
  <c r="I136" i="2" s="1"/>
  <c r="J135" i="2" s="1"/>
  <c r="O132" i="2"/>
  <c r="K136" i="2" s="1"/>
  <c r="N132" i="2"/>
  <c r="I134" i="2" s="1"/>
  <c r="J133" i="2" s="1"/>
  <c r="L132" i="2"/>
  <c r="T130" i="2"/>
  <c r="F138" i="2" s="1"/>
  <c r="G137" i="2" s="1"/>
  <c r="R130" i="2"/>
  <c r="H138" i="2" s="1"/>
  <c r="Q130" i="2"/>
  <c r="F136" i="2" s="1"/>
  <c r="G135" i="2" s="1"/>
  <c r="O130" i="2"/>
  <c r="N130" i="2"/>
  <c r="F134" i="2" s="1"/>
  <c r="G133" i="2" s="1"/>
  <c r="L130" i="2"/>
  <c r="H134" i="2" s="1"/>
  <c r="K130" i="2"/>
  <c r="F132" i="2" s="1"/>
  <c r="G131" i="2" s="1"/>
  <c r="I130" i="2"/>
  <c r="H132" i="2" s="1"/>
  <c r="T128" i="2"/>
  <c r="C138" i="2" s="1"/>
  <c r="D137" i="2" s="1"/>
  <c r="R128" i="2"/>
  <c r="E138" i="2" s="1"/>
  <c r="Q128" i="2"/>
  <c r="C136" i="2" s="1"/>
  <c r="O128" i="2"/>
  <c r="P127" i="2" s="1"/>
  <c r="N128" i="2"/>
  <c r="C134" i="2" s="1"/>
  <c r="L128" i="2"/>
  <c r="E134" i="2" s="1"/>
  <c r="K128" i="2"/>
  <c r="C132" i="2" s="1"/>
  <c r="I128" i="2"/>
  <c r="E132" i="2" s="1"/>
  <c r="H128" i="2"/>
  <c r="F128" i="2"/>
  <c r="E130" i="2" s="1"/>
  <c r="T121" i="2"/>
  <c r="O123" i="2" s="1"/>
  <c r="R121" i="2"/>
  <c r="N117" i="2"/>
  <c r="I119" i="2" s="1"/>
  <c r="J118" i="2" s="1"/>
  <c r="L117" i="2"/>
  <c r="K119" i="2" s="1"/>
  <c r="N115" i="2"/>
  <c r="F119" i="2" s="1"/>
  <c r="G118" i="2" s="1"/>
  <c r="L115" i="2"/>
  <c r="H119" i="2" s="1"/>
  <c r="K115" i="2"/>
  <c r="F117" i="2" s="1"/>
  <c r="G116" i="2" s="1"/>
  <c r="I115" i="2"/>
  <c r="J114" i="2" s="1"/>
  <c r="N113" i="2"/>
  <c r="C119" i="2" s="1"/>
  <c r="L113" i="2"/>
  <c r="E119" i="2" s="1"/>
  <c r="K113" i="2"/>
  <c r="C117" i="2" s="1"/>
  <c r="I113" i="2"/>
  <c r="E117" i="2" s="1"/>
  <c r="H113" i="2"/>
  <c r="F113" i="2"/>
  <c r="L102" i="2"/>
  <c r="M101" i="2" s="1"/>
  <c r="N102" i="2"/>
  <c r="F98" i="2"/>
  <c r="G97" i="2" s="1"/>
  <c r="I98" i="2"/>
  <c r="J97" i="2" s="1"/>
  <c r="L98" i="2"/>
  <c r="M97" i="2" s="1"/>
  <c r="N94" i="2"/>
  <c r="I96" i="2" s="1"/>
  <c r="L94" i="2"/>
  <c r="K96" i="2" s="1"/>
  <c r="N92" i="2"/>
  <c r="F96" i="2" s="1"/>
  <c r="G95" i="2" s="1"/>
  <c r="L92" i="2"/>
  <c r="K92" i="2"/>
  <c r="F94" i="2" s="1"/>
  <c r="G93" i="2" s="1"/>
  <c r="I92" i="2"/>
  <c r="H94" i="2" s="1"/>
  <c r="N90" i="2"/>
  <c r="C96" i="2" s="1"/>
  <c r="L90" i="2"/>
  <c r="E96" i="2" s="1"/>
  <c r="K90" i="2"/>
  <c r="C94" i="2" s="1"/>
  <c r="I90" i="2"/>
  <c r="J89" i="2" s="1"/>
  <c r="H90" i="2"/>
  <c r="F90" i="2"/>
  <c r="B154" i="2"/>
  <c r="B156" i="2"/>
  <c r="B152" i="2"/>
  <c r="B118" i="2"/>
  <c r="D15" i="6"/>
  <c r="C102" i="2"/>
  <c r="D101" i="2" s="1"/>
  <c r="Q39" i="2"/>
  <c r="F45" i="2" s="1"/>
  <c r="G44" i="2" s="1"/>
  <c r="O39" i="2"/>
  <c r="H45" i="2" s="1"/>
  <c r="Q37" i="2"/>
  <c r="C45" i="2" s="1"/>
  <c r="D44" i="2" s="1"/>
  <c r="O37" i="2"/>
  <c r="E45" i="2" s="1"/>
  <c r="L39" i="2"/>
  <c r="H43" i="2" s="1"/>
  <c r="L37" i="2"/>
  <c r="E43" i="2" s="1"/>
  <c r="E74" i="2"/>
  <c r="C74" i="2"/>
  <c r="D73" i="2" s="1"/>
  <c r="H74" i="2"/>
  <c r="F74" i="2"/>
  <c r="G73" i="2" s="1"/>
  <c r="K74" i="2"/>
  <c r="I74" i="2"/>
  <c r="J73" i="2" s="1"/>
  <c r="N74" i="2"/>
  <c r="L74" i="2"/>
  <c r="M73" i="2" s="1"/>
  <c r="X68" i="2"/>
  <c r="Y67" i="2" s="1"/>
  <c r="Z68" i="2"/>
  <c r="O74" i="2" s="1"/>
  <c r="P73" i="2" s="1"/>
  <c r="X70" i="2"/>
  <c r="Y69" i="2" s="1"/>
  <c r="Z70" i="2"/>
  <c r="R74" i="2" s="1"/>
  <c r="S73" i="2" s="1"/>
  <c r="X72" i="2"/>
  <c r="W74" i="2" s="1"/>
  <c r="Z72" i="2"/>
  <c r="U74" i="2" s="1"/>
  <c r="V73" i="2" s="1"/>
  <c r="C17" i="2"/>
  <c r="D16" i="2" s="1"/>
  <c r="O106" i="2"/>
  <c r="P105" i="2" s="1"/>
  <c r="Q106" i="2"/>
  <c r="L108" i="2" s="1"/>
  <c r="M107" i="2" s="1"/>
  <c r="O104" i="2"/>
  <c r="N106" i="2" s="1"/>
  <c r="Q104" i="2"/>
  <c r="L106" i="2" s="1"/>
  <c r="M105" i="2" s="1"/>
  <c r="O102" i="2"/>
  <c r="P101" i="2" s="1"/>
  <c r="Q102" i="2"/>
  <c r="L104" i="2" s="1"/>
  <c r="M103" i="2" s="1"/>
  <c r="I106" i="2"/>
  <c r="J105" i="2" s="1"/>
  <c r="I102" i="2"/>
  <c r="J101" i="2" s="1"/>
  <c r="K102" i="2"/>
  <c r="I100" i="2"/>
  <c r="J99" i="2" s="1"/>
  <c r="K100" i="2"/>
  <c r="F100" i="2"/>
  <c r="G99" i="2" s="1"/>
  <c r="H100" i="2"/>
  <c r="C98" i="2"/>
  <c r="D97" i="2" s="1"/>
  <c r="B107" i="2"/>
  <c r="B105" i="2"/>
  <c r="B103" i="2"/>
  <c r="AG102" i="2"/>
  <c r="Z108" i="2" s="1"/>
  <c r="AI102" i="2"/>
  <c r="X108" i="2" s="1"/>
  <c r="Y107" i="2" s="1"/>
  <c r="AG106" i="2"/>
  <c r="AI106" i="2"/>
  <c r="AD108" i="2" s="1"/>
  <c r="AD104" i="2"/>
  <c r="AC106" i="2" s="1"/>
  <c r="AF104" i="2"/>
  <c r="AA106" i="2" s="1"/>
  <c r="AA102" i="2"/>
  <c r="Z104" i="2" s="1"/>
  <c r="AC102" i="2"/>
  <c r="X104" i="2" s="1"/>
  <c r="AF100" i="2"/>
  <c r="U106" i="2" s="1"/>
  <c r="V105" i="2" s="1"/>
  <c r="AD100" i="2"/>
  <c r="C106" i="2"/>
  <c r="D105" i="2" s="1"/>
  <c r="E106" i="2"/>
  <c r="R104" i="2"/>
  <c r="S103" i="2" s="1"/>
  <c r="T104" i="2"/>
  <c r="F104" i="2"/>
  <c r="G103" i="2" s="1"/>
  <c r="H104" i="2"/>
  <c r="B101" i="2"/>
  <c r="Z100" i="2"/>
  <c r="X100" i="2"/>
  <c r="Y99" i="2" s="1"/>
  <c r="E102" i="2"/>
  <c r="E9" i="2"/>
  <c r="L32" i="2"/>
  <c r="M31" i="2" s="1"/>
  <c r="N32" i="2"/>
  <c r="L30" i="2"/>
  <c r="M29" i="2" s="1"/>
  <c r="F26" i="2"/>
  <c r="H26" i="2"/>
  <c r="C26" i="2"/>
  <c r="D25" i="2" s="1"/>
  <c r="E26" i="2"/>
  <c r="W70" i="2"/>
  <c r="R72" i="2" s="1"/>
  <c r="S71" i="2" s="1"/>
  <c r="U70" i="2"/>
  <c r="W68" i="2"/>
  <c r="O72" i="2" s="1"/>
  <c r="U68" i="2"/>
  <c r="Q72" i="2" s="1"/>
  <c r="O70" i="2"/>
  <c r="P69" i="2" s="1"/>
  <c r="L72" i="2"/>
  <c r="M71" i="2" s="1"/>
  <c r="N72" i="2"/>
  <c r="L70" i="2"/>
  <c r="M69" i="2" s="1"/>
  <c r="N70" i="2"/>
  <c r="L68" i="2"/>
  <c r="M67" i="2" s="1"/>
  <c r="N68" i="2"/>
  <c r="I72" i="2"/>
  <c r="J71" i="2" s="1"/>
  <c r="K72" i="2"/>
  <c r="I70" i="2"/>
  <c r="J69" i="2" s="1"/>
  <c r="K70" i="2"/>
  <c r="I68" i="2"/>
  <c r="J67" i="2" s="1"/>
  <c r="K68" i="2"/>
  <c r="I66" i="2"/>
  <c r="J65" i="2" s="1"/>
  <c r="K66" i="2"/>
  <c r="F72" i="2"/>
  <c r="G71" i="2" s="1"/>
  <c r="H72" i="2"/>
  <c r="F70" i="2"/>
  <c r="G69" i="2" s="1"/>
  <c r="H70" i="2"/>
  <c r="F68" i="2"/>
  <c r="G67" i="2" s="1"/>
  <c r="H68" i="2"/>
  <c r="F66" i="2"/>
  <c r="G65" i="2" s="1"/>
  <c r="K60" i="2"/>
  <c r="F64" i="2" s="1"/>
  <c r="G63" i="2" s="1"/>
  <c r="I60" i="2"/>
  <c r="H64" i="2" s="1"/>
  <c r="C72" i="2"/>
  <c r="D71" i="2" s="1"/>
  <c r="E72" i="2"/>
  <c r="C70" i="2"/>
  <c r="D69" i="2" s="1"/>
  <c r="E70" i="2"/>
  <c r="C68" i="2"/>
  <c r="D67" i="2" s="1"/>
  <c r="E68" i="2"/>
  <c r="E66" i="2"/>
  <c r="K58" i="2"/>
  <c r="C64" i="2" s="1"/>
  <c r="D63" i="2" s="1"/>
  <c r="I58" i="2"/>
  <c r="E64" i="2" s="1"/>
  <c r="H58" i="2"/>
  <c r="C60" i="2" s="1"/>
  <c r="F58" i="2"/>
  <c r="E60" i="2" s="1"/>
  <c r="B63" i="2"/>
  <c r="B65" i="2"/>
  <c r="B67" i="2"/>
  <c r="B69" i="2"/>
  <c r="B71" i="2"/>
  <c r="B73" i="2"/>
  <c r="U47" i="6"/>
  <c r="U48" i="6"/>
  <c r="U49" i="6"/>
  <c r="R47" i="6"/>
  <c r="R48" i="6"/>
  <c r="R49" i="6"/>
  <c r="N46" i="6"/>
  <c r="N47" i="6"/>
  <c r="N48" i="6"/>
  <c r="N49" i="6"/>
  <c r="K46" i="6"/>
  <c r="K47" i="6"/>
  <c r="K48" i="6"/>
  <c r="K49" i="6"/>
  <c r="I47" i="6"/>
  <c r="P47" i="6" s="1"/>
  <c r="W47" i="6" s="1"/>
  <c r="I48" i="6"/>
  <c r="P48" i="6" s="1"/>
  <c r="W48" i="6" s="1"/>
  <c r="I49" i="6"/>
  <c r="P49" i="6" s="1"/>
  <c r="W49" i="6" s="1"/>
  <c r="G46" i="6"/>
  <c r="G47" i="6"/>
  <c r="G48" i="6"/>
  <c r="G49" i="6"/>
  <c r="D46" i="6"/>
  <c r="D47" i="6"/>
  <c r="D48" i="6"/>
  <c r="D49" i="6"/>
  <c r="U42" i="6"/>
  <c r="U44" i="6"/>
  <c r="R42" i="6"/>
  <c r="R44" i="6"/>
  <c r="N42" i="6"/>
  <c r="N43" i="6"/>
  <c r="N45" i="6"/>
  <c r="K42" i="6"/>
  <c r="K43" i="6"/>
  <c r="K45" i="6"/>
  <c r="I42" i="6"/>
  <c r="P42" i="6" s="1"/>
  <c r="W42" i="6" s="1"/>
  <c r="I43" i="6"/>
  <c r="P43" i="6" s="1"/>
  <c r="W43" i="6" s="1"/>
  <c r="I44" i="6"/>
  <c r="P44" i="6" s="1"/>
  <c r="W44" i="6" s="1"/>
  <c r="I45" i="6"/>
  <c r="P45" i="6" s="1"/>
  <c r="W45" i="6" s="1"/>
  <c r="G42" i="6"/>
  <c r="G43" i="6"/>
  <c r="G44" i="6"/>
  <c r="D42" i="6"/>
  <c r="D43" i="6"/>
  <c r="D44" i="6"/>
  <c r="R10" i="6"/>
  <c r="H108" i="2"/>
  <c r="F108" i="2"/>
  <c r="G107" i="2" s="1"/>
  <c r="T108" i="2"/>
  <c r="R108" i="2"/>
  <c r="S107" i="2" s="1"/>
  <c r="E108" i="2"/>
  <c r="C108" i="2"/>
  <c r="D107" i="2" s="1"/>
  <c r="B99" i="2"/>
  <c r="AG51" i="2"/>
  <c r="AH50" i="2" s="1"/>
  <c r="AJ50" i="2" s="1"/>
  <c r="AI51" i="2"/>
  <c r="AP50" i="2" s="1"/>
  <c r="O41" i="2"/>
  <c r="K45" i="2" s="1"/>
  <c r="Q41" i="2"/>
  <c r="I45" i="2" s="1"/>
  <c r="J44" i="2" s="1"/>
  <c r="O43" i="2"/>
  <c r="P42" i="2" s="1"/>
  <c r="Q43" i="2"/>
  <c r="L45" i="2" s="1"/>
  <c r="M44" i="2" s="1"/>
  <c r="B48" i="2"/>
  <c r="B50" i="2"/>
  <c r="B27" i="2"/>
  <c r="B29" i="2"/>
  <c r="B14" i="2"/>
  <c r="H17" i="2"/>
  <c r="F17" i="2"/>
  <c r="G16" i="2" s="1"/>
  <c r="K17" i="2"/>
  <c r="I17" i="2"/>
  <c r="E17" i="2"/>
  <c r="L38" i="1"/>
  <c r="M38" i="1" s="1"/>
  <c r="L37" i="1"/>
  <c r="M37" i="1" s="1"/>
  <c r="L36" i="1"/>
  <c r="M36" i="1" s="1"/>
  <c r="L34" i="1"/>
  <c r="M34" i="1" s="1"/>
  <c r="L33" i="1"/>
  <c r="M33" i="1" s="1"/>
  <c r="L29" i="1"/>
  <c r="M29" i="1" s="1"/>
  <c r="L28" i="1"/>
  <c r="M28" i="1" s="1"/>
  <c r="L27" i="1"/>
  <c r="M27" i="1" s="1"/>
  <c r="L25" i="1"/>
  <c r="M25" i="1" s="1"/>
  <c r="L24" i="1"/>
  <c r="M24" i="1" s="1"/>
  <c r="L23" i="1"/>
  <c r="M23" i="1" s="1"/>
  <c r="L22" i="1"/>
  <c r="M22" i="1" s="1"/>
  <c r="L18" i="1"/>
  <c r="M18" i="1" s="1"/>
  <c r="L17" i="1"/>
  <c r="M17" i="1" s="1"/>
  <c r="L16" i="1"/>
  <c r="M16" i="1" s="1"/>
  <c r="L15" i="1"/>
  <c r="M15" i="1" s="1"/>
  <c r="L13" i="1"/>
  <c r="M13" i="1" s="1"/>
  <c r="L12" i="1"/>
  <c r="M12" i="1" s="1"/>
  <c r="L11" i="1"/>
  <c r="M11" i="1" s="1"/>
  <c r="L8" i="1"/>
  <c r="M8" i="1" s="1"/>
  <c r="R100" i="2"/>
  <c r="S99" i="2" s="1"/>
  <c r="T100" i="2"/>
  <c r="O98" i="2"/>
  <c r="P97" i="2" s="1"/>
  <c r="I15" i="2"/>
  <c r="K15" i="2"/>
  <c r="F15" i="2"/>
  <c r="G14" i="2" s="1"/>
  <c r="C15" i="2"/>
  <c r="D14" i="2" s="1"/>
  <c r="H15" i="2"/>
  <c r="I13" i="2"/>
  <c r="J12" i="2" s="1"/>
  <c r="K13" i="2"/>
  <c r="F13" i="2"/>
  <c r="G12" i="2" s="1"/>
  <c r="E15" i="2"/>
  <c r="J10" i="2"/>
  <c r="G10" i="2"/>
  <c r="H11" i="2"/>
  <c r="B1" i="47"/>
  <c r="B1" i="37"/>
  <c r="B97" i="2"/>
  <c r="B16" i="2"/>
  <c r="B12" i="2"/>
  <c r="CZ13" i="37"/>
  <c r="CZ14" i="37"/>
  <c r="CZ15" i="37"/>
  <c r="I36" i="6"/>
  <c r="P36" i="6" s="1"/>
  <c r="W36" i="6" s="1"/>
  <c r="I37" i="6"/>
  <c r="P37" i="6" s="1"/>
  <c r="W37" i="6" s="1"/>
  <c r="I38" i="6"/>
  <c r="P38" i="6" s="1"/>
  <c r="W38" i="6" s="1"/>
  <c r="I39" i="6"/>
  <c r="P39" i="6" s="1"/>
  <c r="W39" i="6" s="1"/>
  <c r="I40" i="6"/>
  <c r="P40" i="6" s="1"/>
  <c r="W40" i="6" s="1"/>
  <c r="I41" i="6"/>
  <c r="P41" i="6" s="1"/>
  <c r="W41" i="6" s="1"/>
  <c r="U36" i="6"/>
  <c r="U38" i="6"/>
  <c r="U41" i="6"/>
  <c r="R38" i="6"/>
  <c r="R41" i="6"/>
  <c r="N36" i="6"/>
  <c r="N37" i="2" s="1"/>
  <c r="C43" i="2" s="1"/>
  <c r="D42" i="2" s="1"/>
  <c r="N38" i="6"/>
  <c r="K36" i="6"/>
  <c r="K37" i="53" s="1"/>
  <c r="C41" i="53" s="1"/>
  <c r="D40" i="53" s="1"/>
  <c r="K38" i="6"/>
  <c r="K39" i="53" s="1"/>
  <c r="G36" i="6"/>
  <c r="G37" i="6"/>
  <c r="G38" i="6"/>
  <c r="G41" i="6"/>
  <c r="D37" i="6"/>
  <c r="D38" i="6"/>
  <c r="D41" i="6"/>
  <c r="D36" i="6"/>
  <c r="N34" i="6"/>
  <c r="K34" i="6"/>
  <c r="N19" i="6"/>
  <c r="K19" i="6"/>
  <c r="N18" i="6"/>
  <c r="K18" i="6"/>
  <c r="B1" i="51"/>
  <c r="DT33" i="51"/>
  <c r="DS33" i="51"/>
  <c r="DR33" i="51"/>
  <c r="DT32" i="51"/>
  <c r="DS32" i="51"/>
  <c r="DR32" i="51"/>
  <c r="DT31" i="51"/>
  <c r="DR31" i="51"/>
  <c r="DT30" i="51"/>
  <c r="DS30" i="51"/>
  <c r="DR30" i="51"/>
  <c r="DT29" i="51"/>
  <c r="DS29" i="51"/>
  <c r="DR29" i="51"/>
  <c r="DT28" i="51"/>
  <c r="DS28" i="51"/>
  <c r="DR28" i="51"/>
  <c r="DT27" i="51"/>
  <c r="DS27" i="51"/>
  <c r="DR27" i="51"/>
  <c r="DT26" i="51"/>
  <c r="DS26" i="51"/>
  <c r="DR26" i="51"/>
  <c r="DT25" i="51"/>
  <c r="DS25" i="51"/>
  <c r="DR25" i="51"/>
  <c r="DT24" i="51"/>
  <c r="DS24" i="51"/>
  <c r="DR24" i="51"/>
  <c r="DS23" i="51"/>
  <c r="DR23" i="51"/>
  <c r="CY23" i="51"/>
  <c r="DT23" i="51"/>
  <c r="BQ23" i="51"/>
  <c r="BM23" i="51"/>
  <c r="BE23" i="51"/>
  <c r="AY23" i="51"/>
  <c r="AO23" i="51"/>
  <c r="AK23" i="51"/>
  <c r="AC23" i="51"/>
  <c r="Q23" i="51"/>
  <c r="DT22" i="51"/>
  <c r="DS22" i="51"/>
  <c r="DR22" i="51"/>
  <c r="DT21" i="51"/>
  <c r="DS21" i="51"/>
  <c r="DR21" i="51"/>
  <c r="DT20" i="51"/>
  <c r="DS20" i="51"/>
  <c r="DR20" i="51"/>
  <c r="DT19" i="51"/>
  <c r="DS19" i="51"/>
  <c r="DR19" i="51"/>
  <c r="CU19" i="51"/>
  <c r="CF19" i="51"/>
  <c r="BV19" i="51"/>
  <c r="BH19" i="51"/>
  <c r="AU19" i="51"/>
  <c r="AF19" i="51"/>
  <c r="V19" i="51"/>
  <c r="H19" i="51"/>
  <c r="DT18" i="51"/>
  <c r="DS18" i="51"/>
  <c r="DR18" i="51"/>
  <c r="DT17" i="51"/>
  <c r="DS17" i="51"/>
  <c r="DR17" i="51"/>
  <c r="DT16" i="51"/>
  <c r="DS16" i="51"/>
  <c r="DR16" i="51"/>
  <c r="DT15" i="51"/>
  <c r="DS15" i="51"/>
  <c r="DR15" i="51"/>
  <c r="CN15" i="51"/>
  <c r="BN15" i="51"/>
  <c r="AN15" i="51"/>
  <c r="N15" i="51"/>
  <c r="DT14" i="51"/>
  <c r="DS14" i="51"/>
  <c r="DR14" i="51"/>
  <c r="DT13" i="51"/>
  <c r="DS13" i="51"/>
  <c r="DR13" i="51"/>
  <c r="DT12" i="51"/>
  <c r="DS12" i="51"/>
  <c r="DR12" i="51"/>
  <c r="AW12" i="51"/>
  <c r="DT11" i="51"/>
  <c r="DS11" i="51"/>
  <c r="DT10" i="51"/>
  <c r="DS10" i="51"/>
  <c r="DT9" i="51"/>
  <c r="DS9" i="51"/>
  <c r="AF9" i="51"/>
  <c r="DT8" i="51"/>
  <c r="DS8" i="51"/>
  <c r="DR8" i="51"/>
  <c r="DT5" i="51"/>
  <c r="DS5" i="51"/>
  <c r="DT4" i="51"/>
  <c r="DS4" i="51"/>
  <c r="B1" i="50"/>
  <c r="DT33" i="50"/>
  <c r="DS33" i="50"/>
  <c r="DR33" i="50"/>
  <c r="DT32" i="50"/>
  <c r="DS32" i="50"/>
  <c r="DR32" i="50"/>
  <c r="DT31" i="50"/>
  <c r="DR31" i="50"/>
  <c r="DT30" i="50"/>
  <c r="DS30" i="50"/>
  <c r="DR30" i="50"/>
  <c r="DT29" i="50"/>
  <c r="DS29" i="50"/>
  <c r="DR29" i="50"/>
  <c r="DT28" i="50"/>
  <c r="DS28" i="50"/>
  <c r="DR28" i="50"/>
  <c r="DT27" i="50"/>
  <c r="DS27" i="50"/>
  <c r="DR27" i="50"/>
  <c r="DT26" i="50"/>
  <c r="DS26" i="50"/>
  <c r="DR26" i="50"/>
  <c r="DT25" i="50"/>
  <c r="DS25" i="50"/>
  <c r="DR25" i="50"/>
  <c r="DT24" i="50"/>
  <c r="DS24" i="50"/>
  <c r="DR24" i="50"/>
  <c r="DS23" i="50"/>
  <c r="DR23" i="50"/>
  <c r="CY23" i="50"/>
  <c r="DT23" i="50"/>
  <c r="BQ23" i="50"/>
  <c r="BM23" i="50"/>
  <c r="BE23" i="50"/>
  <c r="AY23" i="50"/>
  <c r="AO23" i="50"/>
  <c r="AK23" i="50"/>
  <c r="AC23" i="50"/>
  <c r="Q23" i="50"/>
  <c r="DT22" i="50"/>
  <c r="DS22" i="50"/>
  <c r="DR22" i="50"/>
  <c r="DT21" i="50"/>
  <c r="DS21" i="50"/>
  <c r="DR21" i="50"/>
  <c r="DT20" i="50"/>
  <c r="DS20" i="50"/>
  <c r="DR20" i="50"/>
  <c r="DT19" i="50"/>
  <c r="DS19" i="50"/>
  <c r="DR19" i="50"/>
  <c r="CU19" i="50"/>
  <c r="CF19" i="50"/>
  <c r="BV19" i="50"/>
  <c r="BH19" i="50"/>
  <c r="AU19" i="50"/>
  <c r="AF19" i="50"/>
  <c r="V19" i="50"/>
  <c r="H19" i="50"/>
  <c r="DT18" i="50"/>
  <c r="DS18" i="50"/>
  <c r="DR18" i="50"/>
  <c r="DT17" i="50"/>
  <c r="DS17" i="50"/>
  <c r="DR17" i="50"/>
  <c r="DT16" i="50"/>
  <c r="DS16" i="50"/>
  <c r="DR16" i="50"/>
  <c r="DT15" i="50"/>
  <c r="DS15" i="50"/>
  <c r="DR15" i="50"/>
  <c r="CN15" i="50"/>
  <c r="BN15" i="50"/>
  <c r="AN15" i="50"/>
  <c r="N15" i="50"/>
  <c r="DT14" i="50"/>
  <c r="DS14" i="50"/>
  <c r="DR14" i="50"/>
  <c r="DT13" i="50"/>
  <c r="DS13" i="50"/>
  <c r="DR13" i="50"/>
  <c r="DT12" i="50"/>
  <c r="DS12" i="50"/>
  <c r="DR12" i="50"/>
  <c r="AW12" i="50"/>
  <c r="DT9" i="50"/>
  <c r="DS9" i="50"/>
  <c r="AF9" i="50"/>
  <c r="DT8" i="50"/>
  <c r="DS8" i="50"/>
  <c r="DR8" i="50"/>
  <c r="DT5" i="50"/>
  <c r="DS5" i="50"/>
  <c r="DT4" i="50"/>
  <c r="DS4" i="50"/>
  <c r="DA4" i="37"/>
  <c r="BB15" i="47"/>
  <c r="CB15" i="47"/>
  <c r="B135" i="2"/>
  <c r="B137" i="2"/>
  <c r="B139" i="2"/>
  <c r="P139" i="2"/>
  <c r="S139" i="2"/>
  <c r="U33" i="6"/>
  <c r="U34" i="6"/>
  <c r="N32" i="6"/>
  <c r="K32" i="6"/>
  <c r="G32" i="6"/>
  <c r="G33" i="6"/>
  <c r="G34" i="6"/>
  <c r="G35" i="6"/>
  <c r="D32" i="6"/>
  <c r="D33" i="6"/>
  <c r="D34" i="6"/>
  <c r="D35" i="6"/>
  <c r="W11" i="6"/>
  <c r="AD11" i="6" s="1"/>
  <c r="I29" i="6"/>
  <c r="P29" i="6" s="1"/>
  <c r="I31" i="6"/>
  <c r="P31" i="6" s="1"/>
  <c r="W31" i="6" s="1"/>
  <c r="I32" i="6"/>
  <c r="P32" i="6" s="1"/>
  <c r="W32" i="6" s="1"/>
  <c r="I33" i="6"/>
  <c r="P33" i="6" s="1"/>
  <c r="W33" i="6" s="1"/>
  <c r="I34" i="6"/>
  <c r="P34" i="6" s="1"/>
  <c r="W34" i="6" s="1"/>
  <c r="I35" i="6"/>
  <c r="P35" i="6" s="1"/>
  <c r="W35" i="6" s="1"/>
  <c r="AC4" i="48"/>
  <c r="Y4" i="48"/>
  <c r="U4" i="48"/>
  <c r="Q4" i="48"/>
  <c r="M4" i="48"/>
  <c r="I4" i="48"/>
  <c r="E4" i="48"/>
  <c r="A4" i="48"/>
  <c r="Z3" i="48"/>
  <c r="R3" i="48"/>
  <c r="J3" i="48"/>
  <c r="B3" i="48"/>
  <c r="U56" i="6"/>
  <c r="L140" i="2"/>
  <c r="M139" i="2"/>
  <c r="I140" i="2"/>
  <c r="J139" i="2" s="1"/>
  <c r="K140" i="2"/>
  <c r="F140" i="2"/>
  <c r="C140" i="2"/>
  <c r="D139" i="2" s="1"/>
  <c r="E140" i="2"/>
  <c r="AM23" i="37"/>
  <c r="DG4" i="47"/>
  <c r="AB15" i="47"/>
  <c r="AJ52" i="6"/>
  <c r="R56" i="6"/>
  <c r="R7" i="6"/>
  <c r="R8" i="6"/>
  <c r="DA5" i="37"/>
  <c r="CZ8" i="37"/>
  <c r="R18" i="6"/>
  <c r="DF15" i="47"/>
  <c r="DF14" i="47"/>
  <c r="DF13" i="47"/>
  <c r="DF12" i="47"/>
  <c r="DF16" i="47"/>
  <c r="DF19" i="47"/>
  <c r="DF33" i="47"/>
  <c r="DH32" i="47"/>
  <c r="DG32" i="47"/>
  <c r="DF32" i="47"/>
  <c r="DH31" i="47"/>
  <c r="DG31" i="47"/>
  <c r="DF31" i="47"/>
  <c r="DH30" i="47"/>
  <c r="DG30" i="47"/>
  <c r="DF30" i="47"/>
  <c r="DH29" i="47"/>
  <c r="DG29" i="47"/>
  <c r="DF29" i="47"/>
  <c r="DF28" i="47"/>
  <c r="DH27" i="47"/>
  <c r="DG27" i="47"/>
  <c r="DF27" i="47"/>
  <c r="DH26" i="47"/>
  <c r="DG26" i="47"/>
  <c r="DF26" i="47"/>
  <c r="DH25" i="47"/>
  <c r="DG25" i="47"/>
  <c r="DF25" i="47"/>
  <c r="DH24" i="47"/>
  <c r="DG24" i="47"/>
  <c r="DF24" i="47"/>
  <c r="DF23" i="47"/>
  <c r="BE23" i="47"/>
  <c r="BA23" i="47"/>
  <c r="AS23" i="47"/>
  <c r="AC23" i="47"/>
  <c r="Y23" i="47"/>
  <c r="Q23" i="47"/>
  <c r="E23" i="47"/>
  <c r="DF22" i="47"/>
  <c r="DF21" i="47"/>
  <c r="DF20" i="47"/>
  <c r="DF18" i="47"/>
  <c r="DF17" i="47"/>
  <c r="DH9" i="47"/>
  <c r="DG9" i="47"/>
  <c r="DF8" i="47"/>
  <c r="DH5" i="47"/>
  <c r="DG5" i="47"/>
  <c r="DH4" i="47"/>
  <c r="AM23" i="47"/>
  <c r="P74" i="6"/>
  <c r="W74" i="6" s="1"/>
  <c r="AD74" i="6" s="1"/>
  <c r="B1" i="33"/>
  <c r="E185" i="2"/>
  <c r="L177" i="2"/>
  <c r="M176" i="2" s="1"/>
  <c r="I177" i="2"/>
  <c r="E181" i="2" s="1"/>
  <c r="F177" i="2"/>
  <c r="G176" i="2" s="1"/>
  <c r="H177" i="2"/>
  <c r="C179" i="2" s="1"/>
  <c r="K177" i="2"/>
  <c r="C181" i="2" s="1"/>
  <c r="D180" i="2" s="1"/>
  <c r="N177" i="2"/>
  <c r="C185" i="2"/>
  <c r="D184" i="2" s="1"/>
  <c r="L179" i="2"/>
  <c r="M178" i="2" s="1"/>
  <c r="I179" i="2"/>
  <c r="J178" i="2" s="1"/>
  <c r="K179" i="2"/>
  <c r="F181" i="2" s="1"/>
  <c r="G180" i="2" s="1"/>
  <c r="N179" i="2"/>
  <c r="F183" i="2" s="1"/>
  <c r="G182" i="2" s="1"/>
  <c r="F185" i="2"/>
  <c r="L181" i="2"/>
  <c r="K183" i="2" s="1"/>
  <c r="N181" i="2"/>
  <c r="I183" i="2" s="1"/>
  <c r="J182" i="2" s="1"/>
  <c r="I185" i="2"/>
  <c r="J184" i="2" s="1"/>
  <c r="L185" i="2"/>
  <c r="M184" i="2" s="1"/>
  <c r="E170" i="2"/>
  <c r="L162" i="2"/>
  <c r="M161" i="2" s="1"/>
  <c r="I162" i="2"/>
  <c r="F162" i="2"/>
  <c r="E164" i="2" s="1"/>
  <c r="H162" i="2"/>
  <c r="C164" i="2" s="1"/>
  <c r="K162" i="2"/>
  <c r="C166" i="2" s="1"/>
  <c r="D165" i="2" s="1"/>
  <c r="N162" i="2"/>
  <c r="C168" i="2" s="1"/>
  <c r="D167" i="2" s="1"/>
  <c r="C170" i="2"/>
  <c r="D169" i="2" s="1"/>
  <c r="L164" i="2"/>
  <c r="M163" i="2" s="1"/>
  <c r="I164" i="2"/>
  <c r="H166" i="2" s="1"/>
  <c r="K164" i="2"/>
  <c r="F166" i="2" s="1"/>
  <c r="N164" i="2"/>
  <c r="F168" i="2" s="1"/>
  <c r="G167" i="2" s="1"/>
  <c r="F170" i="2"/>
  <c r="G169" i="2" s="1"/>
  <c r="L166" i="2"/>
  <c r="N166" i="2"/>
  <c r="I168" i="2" s="1"/>
  <c r="J167" i="2" s="1"/>
  <c r="I170" i="2"/>
  <c r="J169" i="2" s="1"/>
  <c r="N170" i="2"/>
  <c r="L170" i="2"/>
  <c r="L267" i="2"/>
  <c r="E273" i="2" s="1"/>
  <c r="I267" i="2"/>
  <c r="J266" i="2" s="1"/>
  <c r="F267" i="2"/>
  <c r="G266" i="2" s="1"/>
  <c r="H267" i="2"/>
  <c r="C269" i="2" s="1"/>
  <c r="D268" i="2" s="1"/>
  <c r="K267" i="2"/>
  <c r="N267" i="2"/>
  <c r="C273" i="2" s="1"/>
  <c r="D272" i="2" s="1"/>
  <c r="L269" i="2"/>
  <c r="H273" i="2" s="1"/>
  <c r="I269" i="2"/>
  <c r="J268" i="2" s="1"/>
  <c r="K269" i="2"/>
  <c r="F271" i="2" s="1"/>
  <c r="G270" i="2" s="1"/>
  <c r="N269" i="2"/>
  <c r="L271" i="2"/>
  <c r="M270" i="2" s="1"/>
  <c r="N271" i="2"/>
  <c r="I273" i="2" s="1"/>
  <c r="J272" i="2" s="1"/>
  <c r="L237" i="2"/>
  <c r="M236" i="2" s="1"/>
  <c r="I237" i="2"/>
  <c r="E241" i="2" s="1"/>
  <c r="F237" i="2"/>
  <c r="G236" i="2" s="1"/>
  <c r="H237" i="2"/>
  <c r="C239" i="2" s="1"/>
  <c r="D238" i="2" s="1"/>
  <c r="K237" i="2"/>
  <c r="N237" i="2"/>
  <c r="C243" i="2" s="1"/>
  <c r="L239" i="2"/>
  <c r="M238" i="2" s="1"/>
  <c r="I239" i="2"/>
  <c r="K239" i="2"/>
  <c r="F241" i="2" s="1"/>
  <c r="G240" i="2" s="1"/>
  <c r="N239" i="2"/>
  <c r="F243" i="2" s="1"/>
  <c r="G242" i="2" s="1"/>
  <c r="L241" i="2"/>
  <c r="N241" i="2"/>
  <c r="I243" i="2" s="1"/>
  <c r="J242" i="2" s="1"/>
  <c r="E202" i="2"/>
  <c r="L192" i="2"/>
  <c r="I192" i="2"/>
  <c r="J191" i="2" s="1"/>
  <c r="F192" i="2"/>
  <c r="G191" i="2" s="1"/>
  <c r="K194" i="2"/>
  <c r="F196" i="2" s="1"/>
  <c r="G195" i="2" s="1"/>
  <c r="N194" i="2"/>
  <c r="F198" i="2" s="1"/>
  <c r="G197" i="2" s="1"/>
  <c r="F200" i="2"/>
  <c r="G199" i="2" s="1"/>
  <c r="F202" i="2"/>
  <c r="G201" i="2" s="1"/>
  <c r="H192" i="2"/>
  <c r="C194" i="2" s="1"/>
  <c r="K192" i="2"/>
  <c r="N192" i="2"/>
  <c r="C198" i="2" s="1"/>
  <c r="C200" i="2"/>
  <c r="D199" i="2" s="1"/>
  <c r="C202" i="2"/>
  <c r="D201" i="2" s="1"/>
  <c r="H202" i="2"/>
  <c r="H200" i="2"/>
  <c r="L194" i="2"/>
  <c r="H198" i="2" s="1"/>
  <c r="I194" i="2"/>
  <c r="J193" i="2" s="1"/>
  <c r="K202" i="2"/>
  <c r="L196" i="2"/>
  <c r="N196" i="2"/>
  <c r="I198" i="2" s="1"/>
  <c r="J197" i="2" s="1"/>
  <c r="I200" i="2"/>
  <c r="J199" i="2" s="1"/>
  <c r="N202" i="2"/>
  <c r="L200" i="2"/>
  <c r="M199" i="2" s="1"/>
  <c r="L202" i="2"/>
  <c r="M201" i="2" s="1"/>
  <c r="R200" i="2"/>
  <c r="O202" i="2"/>
  <c r="P201" i="2" s="1"/>
  <c r="B201" i="2"/>
  <c r="D2" i="38"/>
  <c r="C187" i="2"/>
  <c r="D186" i="2" s="1"/>
  <c r="F187" i="2"/>
  <c r="G186" i="2" s="1"/>
  <c r="I187" i="2"/>
  <c r="J186" i="2" s="1"/>
  <c r="N187" i="2"/>
  <c r="L187" i="2"/>
  <c r="M186" i="2" s="1"/>
  <c r="O187" i="2"/>
  <c r="P186" i="2" s="1"/>
  <c r="O172" i="2"/>
  <c r="P171" i="2" s="1"/>
  <c r="L172" i="2"/>
  <c r="M171" i="2" s="1"/>
  <c r="I172" i="2"/>
  <c r="F172" i="2"/>
  <c r="G171" i="2" s="1"/>
  <c r="C172" i="2"/>
  <c r="D171" i="2" s="1"/>
  <c r="K172" i="2"/>
  <c r="Q172" i="2"/>
  <c r="J6" i="2"/>
  <c r="G8" i="2"/>
  <c r="C9" i="2"/>
  <c r="I37" i="2"/>
  <c r="F37" i="2"/>
  <c r="H37" i="2"/>
  <c r="C39" i="2" s="1"/>
  <c r="D38" i="2" s="1"/>
  <c r="I39" i="2"/>
  <c r="K39" i="2"/>
  <c r="F41" i="2" s="1"/>
  <c r="L41" i="2"/>
  <c r="K43" i="2" s="1"/>
  <c r="N41" i="2"/>
  <c r="I43" i="2" s="1"/>
  <c r="J42" i="2" s="1"/>
  <c r="AC4" i="12"/>
  <c r="Y4" i="12"/>
  <c r="Z3" i="12"/>
  <c r="AC4" i="11"/>
  <c r="Y4" i="11"/>
  <c r="Z3" i="11"/>
  <c r="W12" i="6"/>
  <c r="AD12" i="6" s="1"/>
  <c r="P71" i="6"/>
  <c r="B176" i="2"/>
  <c r="B161" i="2"/>
  <c r="B163" i="2"/>
  <c r="B193" i="2"/>
  <c r="B180" i="2"/>
  <c r="B165" i="2"/>
  <c r="B178" i="2"/>
  <c r="B195" i="2"/>
  <c r="B191" i="2"/>
  <c r="B199" i="2"/>
  <c r="B184" i="2"/>
  <c r="B169" i="2"/>
  <c r="Y54" i="6"/>
  <c r="AB54" i="6"/>
  <c r="Y53" i="6"/>
  <c r="AB53" i="6"/>
  <c r="Y51" i="6"/>
  <c r="AB51" i="6"/>
  <c r="Y50" i="6"/>
  <c r="AB50" i="6"/>
  <c r="Y25" i="6"/>
  <c r="AB25" i="6"/>
  <c r="Y23" i="6"/>
  <c r="AB23" i="6"/>
  <c r="Y22" i="6"/>
  <c r="AB22" i="6"/>
  <c r="Y21" i="6"/>
  <c r="AB21" i="6"/>
  <c r="Y20" i="6"/>
  <c r="AB20" i="6"/>
  <c r="Y18" i="6"/>
  <c r="AB18" i="6"/>
  <c r="Y15" i="6"/>
  <c r="AB15" i="6"/>
  <c r="Y13" i="6"/>
  <c r="AB13" i="6"/>
  <c r="I59" i="6"/>
  <c r="P59" i="6" s="1"/>
  <c r="W59" i="6" s="1"/>
  <c r="AD59" i="6" s="1"/>
  <c r="AB59" i="6"/>
  <c r="Y59" i="6"/>
  <c r="U59" i="6"/>
  <c r="R59" i="6"/>
  <c r="N59" i="6"/>
  <c r="K59" i="6"/>
  <c r="G59" i="6"/>
  <c r="C59" i="6"/>
  <c r="D59" i="6" s="1"/>
  <c r="I58" i="6"/>
  <c r="P58" i="6" s="1"/>
  <c r="W58" i="6" s="1"/>
  <c r="AD58" i="6" s="1"/>
  <c r="AB58" i="6"/>
  <c r="Y58" i="6"/>
  <c r="U58" i="6"/>
  <c r="R58" i="6"/>
  <c r="N58" i="6"/>
  <c r="K58" i="6"/>
  <c r="G58" i="6"/>
  <c r="C58" i="6"/>
  <c r="D58" i="6" s="1"/>
  <c r="I57" i="6"/>
  <c r="P57" i="6" s="1"/>
  <c r="W57" i="6" s="1"/>
  <c r="AD57" i="6" s="1"/>
  <c r="AB57" i="6"/>
  <c r="Y57" i="6"/>
  <c r="U57" i="6"/>
  <c r="R57" i="6"/>
  <c r="N57" i="6"/>
  <c r="K57" i="6"/>
  <c r="G57" i="6"/>
  <c r="C57" i="6"/>
  <c r="D57" i="6" s="1"/>
  <c r="AD56" i="6"/>
  <c r="AB56" i="6"/>
  <c r="Y56" i="6"/>
  <c r="AD55" i="6"/>
  <c r="AB55" i="6"/>
  <c r="Y55" i="6"/>
  <c r="AD54" i="6"/>
  <c r="AD53" i="6"/>
  <c r="AD52" i="6"/>
  <c r="AB52" i="6"/>
  <c r="Y52" i="6"/>
  <c r="G25" i="6"/>
  <c r="AB24" i="6"/>
  <c r="Y24" i="6"/>
  <c r="G24" i="6"/>
  <c r="D24" i="6"/>
  <c r="G23" i="6"/>
  <c r="D23" i="6"/>
  <c r="G22" i="6"/>
  <c r="D22" i="6"/>
  <c r="G21" i="6"/>
  <c r="D21" i="6"/>
  <c r="U20" i="6"/>
  <c r="R20" i="6"/>
  <c r="N20" i="6"/>
  <c r="K20" i="6"/>
  <c r="G20" i="6"/>
  <c r="D20" i="6"/>
  <c r="AB19" i="6"/>
  <c r="Y19" i="6"/>
  <c r="U19" i="6"/>
  <c r="R19" i="6"/>
  <c r="G19" i="6"/>
  <c r="D19" i="6"/>
  <c r="U18" i="6"/>
  <c r="G18" i="6"/>
  <c r="D18" i="6"/>
  <c r="AB17" i="6"/>
  <c r="Y17" i="6"/>
  <c r="U17" i="6"/>
  <c r="R17" i="6"/>
  <c r="N17" i="6"/>
  <c r="K17" i="6"/>
  <c r="G17" i="6"/>
  <c r="D17" i="6"/>
  <c r="AB16" i="6"/>
  <c r="Y16" i="6"/>
  <c r="U16" i="6"/>
  <c r="R16" i="6"/>
  <c r="G16" i="6"/>
  <c r="D16" i="6"/>
  <c r="U15" i="6"/>
  <c r="R15" i="6"/>
  <c r="G15" i="6"/>
  <c r="AB14" i="6"/>
  <c r="Y14" i="6"/>
  <c r="U14" i="6"/>
  <c r="R14" i="6"/>
  <c r="G14" i="6"/>
  <c r="D14" i="6"/>
  <c r="U13" i="6"/>
  <c r="R13" i="6"/>
  <c r="N13" i="6"/>
  <c r="K13" i="6"/>
  <c r="G13" i="6"/>
  <c r="D13" i="6"/>
  <c r="AB12" i="6"/>
  <c r="Y12" i="6"/>
  <c r="U12" i="6"/>
  <c r="N12" i="6"/>
  <c r="K12" i="6"/>
  <c r="G12" i="6"/>
  <c r="D12" i="6"/>
  <c r="AB11" i="6"/>
  <c r="Y11" i="6"/>
  <c r="U11" i="6"/>
  <c r="R11" i="6"/>
  <c r="N11" i="6"/>
  <c r="K11" i="6"/>
  <c r="G11" i="6"/>
  <c r="D11" i="6"/>
  <c r="AB10" i="6"/>
  <c r="Y10" i="6"/>
  <c r="U10" i="6"/>
  <c r="N10" i="6"/>
  <c r="K10" i="6"/>
  <c r="G10" i="6"/>
  <c r="D10" i="6"/>
  <c r="AB9" i="6"/>
  <c r="Y9" i="6"/>
  <c r="U9" i="6"/>
  <c r="N9" i="6"/>
  <c r="K9" i="6"/>
  <c r="G9" i="6"/>
  <c r="D9" i="6"/>
  <c r="AB8" i="6"/>
  <c r="Y8" i="6"/>
  <c r="U8" i="6"/>
  <c r="N8" i="6"/>
  <c r="K8" i="6"/>
  <c r="G8" i="6"/>
  <c r="D8" i="6"/>
  <c r="AB7" i="6"/>
  <c r="Y7" i="6"/>
  <c r="U7" i="6"/>
  <c r="N7" i="6"/>
  <c r="K7" i="6"/>
  <c r="G7" i="6"/>
  <c r="D7" i="6"/>
  <c r="AB6" i="6"/>
  <c r="Y6" i="6"/>
  <c r="R6" i="6"/>
  <c r="N6" i="6"/>
  <c r="K6" i="6"/>
  <c r="G6" i="6"/>
  <c r="D6" i="6"/>
  <c r="AD51" i="6"/>
  <c r="AD50" i="6"/>
  <c r="W25" i="6"/>
  <c r="AD25" i="6" s="1"/>
  <c r="W24" i="6"/>
  <c r="AD24" i="6" s="1"/>
  <c r="W23" i="6"/>
  <c r="AD23" i="6" s="1"/>
  <c r="W22" i="6"/>
  <c r="AD22" i="6" s="1"/>
  <c r="W21" i="6"/>
  <c r="AD21" i="6" s="1"/>
  <c r="W20" i="6"/>
  <c r="AD20" i="6" s="1"/>
  <c r="W19" i="6"/>
  <c r="AD19" i="6" s="1"/>
  <c r="W18" i="6"/>
  <c r="AD18" i="6" s="1"/>
  <c r="W17" i="6"/>
  <c r="AD17" i="6" s="1"/>
  <c r="W16" i="6"/>
  <c r="AD16" i="6" s="1"/>
  <c r="W15" i="6"/>
  <c r="AD15" i="6" s="1"/>
  <c r="W14" i="6"/>
  <c r="AD14" i="6" s="1"/>
  <c r="W13" i="6"/>
  <c r="AD13" i="6" s="1"/>
  <c r="W9" i="6"/>
  <c r="AD9" i="6" s="1"/>
  <c r="W8" i="6"/>
  <c r="AD8" i="6" s="1"/>
  <c r="W7" i="6"/>
  <c r="AD7" i="6" s="1"/>
  <c r="W6" i="6"/>
  <c r="AD6" i="6" s="1"/>
  <c r="B216" i="2"/>
  <c r="AD82" i="6"/>
  <c r="W81" i="6"/>
  <c r="AD81" i="6" s="1"/>
  <c r="W80" i="6"/>
  <c r="AD80" i="6" s="1"/>
  <c r="W79" i="6"/>
  <c r="AD79" i="6" s="1"/>
  <c r="W78" i="6"/>
  <c r="AD78" i="6" s="1"/>
  <c r="P77" i="6"/>
  <c r="W77" i="6" s="1"/>
  <c r="AD77" i="6" s="1"/>
  <c r="P76" i="6"/>
  <c r="W76" i="6" s="1"/>
  <c r="AD76" i="6" s="1"/>
  <c r="P75" i="6"/>
  <c r="W75" i="6" s="1"/>
  <c r="AD75" i="6" s="1"/>
  <c r="P73" i="6"/>
  <c r="W73" i="6" s="1"/>
  <c r="AD73" i="6" s="1"/>
  <c r="P72" i="6"/>
  <c r="W72" i="6" s="1"/>
  <c r="AD72" i="6" s="1"/>
  <c r="AD65" i="6"/>
  <c r="I64" i="6"/>
  <c r="P64" i="6" s="1"/>
  <c r="W64" i="6" s="1"/>
  <c r="AD64" i="6" s="1"/>
  <c r="I63" i="6"/>
  <c r="P63" i="6" s="1"/>
  <c r="W63" i="6" s="1"/>
  <c r="AD63" i="6" s="1"/>
  <c r="I62" i="6"/>
  <c r="P62" i="6" s="1"/>
  <c r="W62" i="6" s="1"/>
  <c r="AD62" i="6" s="1"/>
  <c r="I61" i="6"/>
  <c r="P61" i="6" s="1"/>
  <c r="W61" i="6" s="1"/>
  <c r="AD61" i="6" s="1"/>
  <c r="T230" i="2"/>
  <c r="R230" i="2"/>
  <c r="S229" i="2" s="1"/>
  <c r="T215" i="2"/>
  <c r="R215" i="2"/>
  <c r="S214" i="2" s="1"/>
  <c r="N232" i="2"/>
  <c r="L232" i="2"/>
  <c r="K232" i="2"/>
  <c r="I232" i="2"/>
  <c r="J231" i="2" s="1"/>
  <c r="H232" i="2"/>
  <c r="F232" i="2"/>
  <c r="G231" i="2" s="1"/>
  <c r="E232" i="2"/>
  <c r="C232" i="2"/>
  <c r="D231" i="2" s="1"/>
  <c r="B231" i="2"/>
  <c r="N217" i="2"/>
  <c r="L217" i="2"/>
  <c r="M216" i="2" s="1"/>
  <c r="K217" i="2"/>
  <c r="I217" i="2"/>
  <c r="H217" i="2"/>
  <c r="F217" i="2"/>
  <c r="G216" i="2" s="1"/>
  <c r="E217" i="2"/>
  <c r="C217" i="2"/>
  <c r="D216" i="2" s="1"/>
  <c r="B186" i="2"/>
  <c r="B171" i="2"/>
  <c r="B52" i="2"/>
  <c r="B31" i="2"/>
  <c r="B10" i="2"/>
  <c r="B112" i="2"/>
  <c r="B146" i="2"/>
  <c r="B40" i="2"/>
  <c r="B25" i="2"/>
  <c r="B89" i="2"/>
  <c r="B23" i="2"/>
  <c r="B127" i="2"/>
  <c r="B38" i="2"/>
  <c r="B131" i="2"/>
  <c r="B6" i="2"/>
  <c r="B91" i="2"/>
  <c r="B129" i="2"/>
  <c r="B57" i="2"/>
  <c r="B114" i="2"/>
  <c r="B59" i="2"/>
  <c r="B144" i="2"/>
  <c r="B116" i="2"/>
  <c r="B4" i="2"/>
  <c r="B93" i="2"/>
  <c r="B21" i="2"/>
  <c r="CZ33" i="37"/>
  <c r="CZ32" i="37"/>
  <c r="CZ31" i="37"/>
  <c r="CZ30" i="37"/>
  <c r="CZ29" i="37"/>
  <c r="CZ28" i="37"/>
  <c r="CZ27" i="37"/>
  <c r="CZ26" i="37"/>
  <c r="CZ25" i="37"/>
  <c r="CZ24" i="37"/>
  <c r="CZ23" i="37"/>
  <c r="CZ22" i="37"/>
  <c r="CZ21" i="37"/>
  <c r="CZ20" i="37"/>
  <c r="CZ19" i="37"/>
  <c r="CZ18" i="37"/>
  <c r="CZ17" i="37"/>
  <c r="CZ16" i="37"/>
  <c r="DB9" i="37"/>
  <c r="DA9" i="37"/>
  <c r="B42" i="2"/>
  <c r="B44" i="2"/>
  <c r="B95" i="2"/>
  <c r="B120" i="2"/>
  <c r="B122" i="2"/>
  <c r="B8" i="2"/>
  <c r="N5" i="34"/>
  <c r="N6" i="34"/>
  <c r="N7" i="34"/>
  <c r="N8" i="34"/>
  <c r="N9" i="34"/>
  <c r="N10" i="34"/>
  <c r="N11" i="34"/>
  <c r="N12" i="34"/>
  <c r="N13" i="34"/>
  <c r="N14" i="34"/>
  <c r="N15" i="34"/>
  <c r="N16" i="34"/>
  <c r="N17" i="34"/>
  <c r="N18" i="34"/>
  <c r="N19" i="34"/>
  <c r="L19" i="34"/>
  <c r="O19" i="34"/>
  <c r="N20" i="34"/>
  <c r="N21" i="34"/>
  <c r="N22" i="34"/>
  <c r="N23" i="34"/>
  <c r="L23" i="34"/>
  <c r="O23" i="34"/>
  <c r="N24" i="34"/>
  <c r="N25" i="34"/>
  <c r="L25" i="34"/>
  <c r="O25" i="34"/>
  <c r="N26" i="34"/>
  <c r="N27" i="34"/>
  <c r="N28" i="34"/>
  <c r="N29" i="34"/>
  <c r="N30" i="34"/>
  <c r="N31" i="34"/>
  <c r="L5" i="34"/>
  <c r="O5" i="34"/>
  <c r="L6" i="34"/>
  <c r="O6" i="34"/>
  <c r="L7" i="34"/>
  <c r="O7" i="34"/>
  <c r="L8" i="34"/>
  <c r="O8" i="34"/>
  <c r="L9" i="34"/>
  <c r="L10" i="34"/>
  <c r="O10" i="34"/>
  <c r="L11" i="34"/>
  <c r="O11" i="34"/>
  <c r="L12" i="34"/>
  <c r="L13" i="34"/>
  <c r="O13" i="34"/>
  <c r="L14" i="34"/>
  <c r="O14" i="34"/>
  <c r="L15" i="34"/>
  <c r="L16" i="34"/>
  <c r="O16" i="34"/>
  <c r="L17" i="34"/>
  <c r="L18" i="34"/>
  <c r="O18" i="34"/>
  <c r="L20" i="34"/>
  <c r="L21" i="34"/>
  <c r="O21" i="34"/>
  <c r="L22" i="34"/>
  <c r="O22" i="34"/>
  <c r="L24" i="34"/>
  <c r="O24" i="34"/>
  <c r="L26" i="34"/>
  <c r="L27" i="34"/>
  <c r="O27" i="34"/>
  <c r="L28" i="34"/>
  <c r="O28" i="34"/>
  <c r="L29" i="34"/>
  <c r="O29" i="34"/>
  <c r="L30" i="34"/>
  <c r="O30" i="34"/>
  <c r="L31" i="34"/>
  <c r="O31" i="34"/>
  <c r="N4" i="34"/>
  <c r="L4" i="34"/>
  <c r="U5" i="34"/>
  <c r="U6" i="34"/>
  <c r="U7" i="34"/>
  <c r="U8" i="34"/>
  <c r="U9" i="34"/>
  <c r="U10" i="34"/>
  <c r="U11" i="34"/>
  <c r="S11" i="34"/>
  <c r="V11" i="34"/>
  <c r="U12" i="34"/>
  <c r="U13" i="34"/>
  <c r="S13" i="34"/>
  <c r="V13" i="34"/>
  <c r="U14" i="34"/>
  <c r="U15" i="34"/>
  <c r="U16" i="34"/>
  <c r="U17" i="34"/>
  <c r="U18" i="34"/>
  <c r="U19" i="34"/>
  <c r="U20" i="34"/>
  <c r="S20" i="34"/>
  <c r="V20" i="34"/>
  <c r="U21" i="34"/>
  <c r="U22" i="34"/>
  <c r="U23" i="34"/>
  <c r="U24" i="34"/>
  <c r="U25" i="34"/>
  <c r="U26" i="34"/>
  <c r="U27" i="34"/>
  <c r="U28" i="34"/>
  <c r="U29" i="34"/>
  <c r="U30" i="34"/>
  <c r="U31" i="34"/>
  <c r="S5" i="34"/>
  <c r="V5" i="34"/>
  <c r="S6" i="34"/>
  <c r="V6" i="34"/>
  <c r="S7" i="34"/>
  <c r="S8" i="34"/>
  <c r="V8" i="34"/>
  <c r="S9" i="34"/>
  <c r="S10" i="34"/>
  <c r="S12" i="34"/>
  <c r="V12" i="34"/>
  <c r="S14" i="34"/>
  <c r="S15" i="34"/>
  <c r="V15" i="34"/>
  <c r="S16" i="34"/>
  <c r="V16" i="34"/>
  <c r="S17" i="34"/>
  <c r="V17" i="34"/>
  <c r="S18" i="34"/>
  <c r="V18" i="34"/>
  <c r="S19" i="34"/>
  <c r="V19" i="34"/>
  <c r="S21" i="34"/>
  <c r="S22" i="34"/>
  <c r="S23" i="34"/>
  <c r="V23" i="34"/>
  <c r="S24" i="34"/>
  <c r="S25" i="34"/>
  <c r="S26" i="34"/>
  <c r="S27" i="34"/>
  <c r="V27" i="34"/>
  <c r="S28" i="34"/>
  <c r="V28" i="34"/>
  <c r="S29" i="34"/>
  <c r="V29" i="34"/>
  <c r="S30" i="34"/>
  <c r="S31" i="34"/>
  <c r="U4" i="34"/>
  <c r="S4" i="34"/>
  <c r="G5" i="34"/>
  <c r="G6" i="34"/>
  <c r="G7" i="34"/>
  <c r="E7" i="34"/>
  <c r="H7" i="34"/>
  <c r="G8" i="34"/>
  <c r="G9" i="34"/>
  <c r="G10" i="34"/>
  <c r="G11" i="34"/>
  <c r="G12" i="34"/>
  <c r="G13" i="34"/>
  <c r="G14" i="34"/>
  <c r="G15" i="34"/>
  <c r="G16" i="34"/>
  <c r="G17" i="34"/>
  <c r="G18" i="34"/>
  <c r="G19" i="34"/>
  <c r="G20" i="34"/>
  <c r="G21" i="34"/>
  <c r="G22" i="34"/>
  <c r="G23" i="34"/>
  <c r="G24" i="34"/>
  <c r="G25" i="34"/>
  <c r="G26" i="34"/>
  <c r="G27" i="34"/>
  <c r="G28" i="34"/>
  <c r="G29" i="34"/>
  <c r="G30" i="34"/>
  <c r="G31" i="34"/>
  <c r="G32" i="34"/>
  <c r="E5" i="34"/>
  <c r="E6" i="34"/>
  <c r="H6" i="34"/>
  <c r="E8" i="34"/>
  <c r="E9" i="34"/>
  <c r="E10" i="34"/>
  <c r="H10" i="34"/>
  <c r="E11" i="34"/>
  <c r="E12" i="34"/>
  <c r="E13" i="34"/>
  <c r="H13" i="34"/>
  <c r="E14" i="34"/>
  <c r="H14" i="34"/>
  <c r="E15" i="34"/>
  <c r="H15" i="34"/>
  <c r="E16" i="34"/>
  <c r="H16" i="34"/>
  <c r="E17" i="34"/>
  <c r="H17" i="34"/>
  <c r="E18" i="34"/>
  <c r="H18" i="34"/>
  <c r="E19" i="34"/>
  <c r="H19" i="34"/>
  <c r="E20" i="34"/>
  <c r="H20" i="34"/>
  <c r="E21" i="34"/>
  <c r="H21" i="34"/>
  <c r="E22" i="34"/>
  <c r="H22" i="34"/>
  <c r="E23" i="34"/>
  <c r="H23" i="34"/>
  <c r="E24" i="34"/>
  <c r="H24" i="34"/>
  <c r="E25" i="34"/>
  <c r="E26" i="34"/>
  <c r="H26" i="34"/>
  <c r="E27" i="34"/>
  <c r="H27" i="34"/>
  <c r="E28" i="34"/>
  <c r="H28" i="34"/>
  <c r="E29" i="34"/>
  <c r="E30" i="34"/>
  <c r="E31" i="34"/>
  <c r="H31" i="34"/>
  <c r="E32" i="34"/>
  <c r="AJ4" i="34"/>
  <c r="AK5" i="34"/>
  <c r="AQ5" i="34"/>
  <c r="AN4" i="34"/>
  <c r="AK4" i="34"/>
  <c r="AL5" i="34"/>
  <c r="AM6" i="34"/>
  <c r="AM4" i="34"/>
  <c r="AN5" i="34"/>
  <c r="AL4" i="34"/>
  <c r="AM5" i="34"/>
  <c r="AR5" i="34"/>
  <c r="AR3" i="34"/>
  <c r="AQ3" i="34"/>
  <c r="AP3" i="34"/>
  <c r="AO3" i="34"/>
  <c r="AB82" i="6"/>
  <c r="Y82" i="6"/>
  <c r="AB81" i="6"/>
  <c r="Y81" i="6"/>
  <c r="AB80" i="6"/>
  <c r="Y80" i="6"/>
  <c r="AB79" i="6"/>
  <c r="Y79" i="6"/>
  <c r="AB78" i="6"/>
  <c r="Y78" i="6"/>
  <c r="AB77" i="6"/>
  <c r="Y77" i="6"/>
  <c r="AB76" i="6"/>
  <c r="Y76" i="6"/>
  <c r="AB75" i="6"/>
  <c r="Y75" i="6"/>
  <c r="AB74" i="6"/>
  <c r="Y74" i="6"/>
  <c r="AB73" i="6"/>
  <c r="Y73" i="6"/>
  <c r="AB72" i="6"/>
  <c r="Y72" i="6"/>
  <c r="AB71" i="6"/>
  <c r="Y71" i="6"/>
  <c r="AB70" i="6"/>
  <c r="Y70" i="6"/>
  <c r="AB69" i="6"/>
  <c r="Y69" i="6"/>
  <c r="AB68" i="6"/>
  <c r="Y68" i="6"/>
  <c r="DB4" i="37"/>
  <c r="DB5" i="37"/>
  <c r="O32" i="34"/>
  <c r="V32" i="34"/>
  <c r="O33" i="34"/>
  <c r="V33" i="34"/>
  <c r="H33" i="34"/>
  <c r="G4" i="34"/>
  <c r="E4" i="34"/>
  <c r="H4" i="34"/>
  <c r="E2" i="36"/>
  <c r="AC2" i="36"/>
  <c r="AD2" i="36"/>
  <c r="H4" i="36"/>
  <c r="O4" i="36"/>
  <c r="V4" i="36"/>
  <c r="H5" i="36"/>
  <c r="O5" i="36"/>
  <c r="V5" i="36"/>
  <c r="H6" i="36"/>
  <c r="O6" i="36"/>
  <c r="V6" i="36"/>
  <c r="H7" i="36"/>
  <c r="O7" i="36"/>
  <c r="V7" i="36"/>
  <c r="H8" i="36"/>
  <c r="O8" i="36"/>
  <c r="V8" i="36"/>
  <c r="H9" i="36"/>
  <c r="O9" i="36"/>
  <c r="V9" i="36"/>
  <c r="H10" i="36"/>
  <c r="O10" i="36"/>
  <c r="V10" i="36"/>
  <c r="H11" i="36"/>
  <c r="O11" i="36"/>
  <c r="V11" i="36"/>
  <c r="H12" i="36"/>
  <c r="O12" i="36"/>
  <c r="V12" i="36"/>
  <c r="H13" i="36"/>
  <c r="O13" i="36"/>
  <c r="V13" i="36"/>
  <c r="H14" i="36"/>
  <c r="O14" i="36"/>
  <c r="V14" i="36"/>
  <c r="H15" i="36"/>
  <c r="O15" i="36"/>
  <c r="V15" i="36"/>
  <c r="H16" i="36"/>
  <c r="O16" i="36"/>
  <c r="V16" i="36"/>
  <c r="H17" i="36"/>
  <c r="O17" i="36"/>
  <c r="V17" i="36"/>
  <c r="H18" i="36"/>
  <c r="O18" i="36"/>
  <c r="V18" i="36"/>
  <c r="H19" i="36"/>
  <c r="O19" i="36"/>
  <c r="V19" i="36"/>
  <c r="H20" i="36"/>
  <c r="O20" i="36"/>
  <c r="V20" i="36"/>
  <c r="H21" i="36"/>
  <c r="O21" i="36"/>
  <c r="V21" i="36"/>
  <c r="H22" i="36"/>
  <c r="O22" i="36"/>
  <c r="V22" i="36"/>
  <c r="H23" i="36"/>
  <c r="O23" i="36"/>
  <c r="V23" i="36"/>
  <c r="H24" i="36"/>
  <c r="O24" i="36"/>
  <c r="V24" i="36"/>
  <c r="H25" i="36"/>
  <c r="O25" i="36"/>
  <c r="V25" i="36"/>
  <c r="H26" i="36"/>
  <c r="O26" i="36"/>
  <c r="V26" i="36"/>
  <c r="H27" i="36"/>
  <c r="O27" i="36"/>
  <c r="V27" i="36"/>
  <c r="H28" i="36"/>
  <c r="O28" i="36"/>
  <c r="V28" i="36"/>
  <c r="H29" i="36"/>
  <c r="O29" i="36"/>
  <c r="V29" i="36"/>
  <c r="H30" i="36"/>
  <c r="O30" i="36"/>
  <c r="V30" i="36"/>
  <c r="H31" i="36"/>
  <c r="O31" i="36"/>
  <c r="V31" i="36"/>
  <c r="L207" i="2"/>
  <c r="M206" i="2" s="1"/>
  <c r="I207" i="2"/>
  <c r="F207" i="2"/>
  <c r="G206" i="2" s="1"/>
  <c r="H207" i="2"/>
  <c r="C209" i="2" s="1"/>
  <c r="D208" i="2" s="1"/>
  <c r="K207" i="2"/>
  <c r="C211" i="2" s="1"/>
  <c r="D210" i="2" s="1"/>
  <c r="N207" i="2"/>
  <c r="C213" i="2" s="1"/>
  <c r="D212" i="2" s="1"/>
  <c r="L209" i="2"/>
  <c r="M208" i="2" s="1"/>
  <c r="I209" i="2"/>
  <c r="H211" i="2" s="1"/>
  <c r="K209" i="2"/>
  <c r="F211" i="2" s="1"/>
  <c r="G210" i="2" s="1"/>
  <c r="N209" i="2"/>
  <c r="F213" i="2" s="1"/>
  <c r="G212" i="2" s="1"/>
  <c r="L211" i="2"/>
  <c r="M210" i="2" s="1"/>
  <c r="N211" i="2"/>
  <c r="I213" i="2" s="1"/>
  <c r="J212" i="2" s="1"/>
  <c r="L222" i="2"/>
  <c r="I222" i="2"/>
  <c r="J221" i="2" s="1"/>
  <c r="F222" i="2"/>
  <c r="E224" i="2" s="1"/>
  <c r="H222" i="2"/>
  <c r="C224" i="2" s="1"/>
  <c r="I224" i="2"/>
  <c r="L224" i="2"/>
  <c r="M223" i="2" s="1"/>
  <c r="K222" i="2"/>
  <c r="C226" i="2" s="1"/>
  <c r="D225" i="2" s="1"/>
  <c r="K224" i="2"/>
  <c r="L226" i="2"/>
  <c r="M225" i="2" s="1"/>
  <c r="N222" i="2"/>
  <c r="C228" i="2" s="1"/>
  <c r="D227" i="2" s="1"/>
  <c r="N224" i="2"/>
  <c r="F228" i="2" s="1"/>
  <c r="G227" i="2" s="1"/>
  <c r="N226" i="2"/>
  <c r="I228" i="2" s="1"/>
  <c r="J227" i="2" s="1"/>
  <c r="BQ75" i="31"/>
  <c r="BQ73" i="31"/>
  <c r="BQ103" i="31"/>
  <c r="BQ104" i="31"/>
  <c r="BQ100" i="31"/>
  <c r="BQ81" i="31"/>
  <c r="BQ82" i="31"/>
  <c r="BQ83" i="31"/>
  <c r="BQ84" i="31"/>
  <c r="BQ79" i="31"/>
  <c r="BQ80" i="31"/>
  <c r="BQ85" i="31"/>
  <c r="BQ86" i="31"/>
  <c r="BQ87" i="31"/>
  <c r="BQ88" i="31"/>
  <c r="BQ127" i="31"/>
  <c r="BQ128" i="31"/>
  <c r="BQ130" i="31"/>
  <c r="BQ113" i="31"/>
  <c r="BQ114" i="31"/>
  <c r="BQ115" i="31"/>
  <c r="BQ116" i="31"/>
  <c r="BQ117" i="31"/>
  <c r="BR113" i="31"/>
  <c r="BR114" i="31"/>
  <c r="BR115" i="31"/>
  <c r="BR116" i="31"/>
  <c r="BR117" i="31"/>
  <c r="BR86" i="31"/>
  <c r="BS86" i="31"/>
  <c r="BR87" i="31"/>
  <c r="BS87" i="31"/>
  <c r="BR88" i="31"/>
  <c r="BS88" i="31"/>
  <c r="BR85" i="31"/>
  <c r="BS85" i="31"/>
  <c r="AD2" i="34"/>
  <c r="AC2" i="34"/>
  <c r="R7" i="31"/>
  <c r="AU7" i="31"/>
  <c r="Q7" i="31"/>
  <c r="AT7" i="31"/>
  <c r="S7" i="31"/>
  <c r="AV7" i="31"/>
  <c r="B133" i="2"/>
  <c r="B268" i="2"/>
  <c r="L252" i="2"/>
  <c r="M251" i="2" s="1"/>
  <c r="N252" i="2"/>
  <c r="C258" i="2" s="1"/>
  <c r="D257" i="2" s="1"/>
  <c r="I252" i="2"/>
  <c r="K252" i="2"/>
  <c r="C256" i="2" s="1"/>
  <c r="D255" i="2" s="1"/>
  <c r="F252" i="2"/>
  <c r="G251" i="2" s="1"/>
  <c r="H252" i="2"/>
  <c r="C254" i="2" s="1"/>
  <c r="D253" i="2" s="1"/>
  <c r="L254" i="2"/>
  <c r="H258" i="2" s="1"/>
  <c r="N254" i="2"/>
  <c r="F258" i="2" s="1"/>
  <c r="G257" i="2" s="1"/>
  <c r="I254" i="2"/>
  <c r="K254" i="2"/>
  <c r="F256" i="2" s="1"/>
  <c r="G255" i="2" s="1"/>
  <c r="L256" i="2"/>
  <c r="K258" i="2" s="1"/>
  <c r="N256" i="2"/>
  <c r="I258" i="2" s="1"/>
  <c r="J257" i="2" s="1"/>
  <c r="B255" i="2"/>
  <c r="B182" i="2"/>
  <c r="B212" i="2"/>
  <c r="B242" i="2"/>
  <c r="B150" i="2"/>
  <c r="B167" i="2"/>
  <c r="B266" i="2"/>
  <c r="B208" i="2"/>
  <c r="B257" i="2"/>
  <c r="B236" i="2"/>
  <c r="B253" i="2"/>
  <c r="B270" i="2"/>
  <c r="BQ102" i="31"/>
  <c r="B225" i="2"/>
  <c r="B210" i="2"/>
  <c r="B148" i="2"/>
  <c r="B240" i="2"/>
  <c r="B251" i="2"/>
  <c r="BQ97" i="31"/>
  <c r="BQ98" i="31"/>
  <c r="BQ99" i="31"/>
  <c r="BS109" i="31"/>
  <c r="B206" i="2"/>
  <c r="B227" i="2"/>
  <c r="B221" i="2"/>
  <c r="B238" i="2"/>
  <c r="B223" i="2"/>
  <c r="B272" i="2"/>
  <c r="L275" i="2"/>
  <c r="M274" i="2" s="1"/>
  <c r="N275" i="2"/>
  <c r="L260" i="2"/>
  <c r="M259" i="2" s="1"/>
  <c r="N260" i="2"/>
  <c r="K275" i="2"/>
  <c r="I275" i="2"/>
  <c r="J274" i="2" s="1"/>
  <c r="H275" i="2"/>
  <c r="F275" i="2"/>
  <c r="E275" i="2"/>
  <c r="C275" i="2"/>
  <c r="D274" i="2" s="1"/>
  <c r="B274" i="2"/>
  <c r="B197" i="2"/>
  <c r="A37" i="31"/>
  <c r="A1" i="31"/>
  <c r="B21" i="31"/>
  <c r="H21" i="31"/>
  <c r="J21" i="31"/>
  <c r="P21" i="31"/>
  <c r="R21" i="31"/>
  <c r="X21" i="31"/>
  <c r="Z21" i="31"/>
  <c r="AF21" i="31"/>
  <c r="AH21" i="31"/>
  <c r="AN21" i="31"/>
  <c r="AP21" i="31"/>
  <c r="AV21" i="31"/>
  <c r="AX21" i="31"/>
  <c r="BD21" i="31"/>
  <c r="BF21" i="31"/>
  <c r="BL21" i="31"/>
  <c r="D52" i="31"/>
  <c r="AJ52" i="31"/>
  <c r="B56" i="31"/>
  <c r="H56" i="31"/>
  <c r="J56" i="31"/>
  <c r="P56" i="31"/>
  <c r="R56" i="31"/>
  <c r="X56" i="31"/>
  <c r="Z56" i="31"/>
  <c r="AF56" i="31"/>
  <c r="AH56" i="31"/>
  <c r="AN56" i="31"/>
  <c r="AP56" i="31"/>
  <c r="AV56" i="31"/>
  <c r="AX56" i="31"/>
  <c r="BD56" i="31"/>
  <c r="BF56" i="31"/>
  <c r="BL56" i="31"/>
  <c r="BR71" i="31"/>
  <c r="BS71" i="31"/>
  <c r="BR72" i="31"/>
  <c r="BS72" i="31"/>
  <c r="BQ77" i="31"/>
  <c r="BR77" i="31"/>
  <c r="BS77" i="31"/>
  <c r="BQ78" i="31"/>
  <c r="BR78" i="31"/>
  <c r="BS78" i="31"/>
  <c r="BQ89" i="31"/>
  <c r="BR89" i="31"/>
  <c r="BS89" i="31"/>
  <c r="BQ90" i="31"/>
  <c r="BR90" i="31"/>
  <c r="BS90" i="31"/>
  <c r="BQ91" i="31"/>
  <c r="BR91" i="31"/>
  <c r="BS91" i="31"/>
  <c r="BQ92" i="31"/>
  <c r="BR92" i="31"/>
  <c r="BS92" i="31"/>
  <c r="BR93" i="31"/>
  <c r="BS93" i="31"/>
  <c r="BR94" i="31"/>
  <c r="BS94" i="31"/>
  <c r="BR95" i="31"/>
  <c r="BS95" i="31"/>
  <c r="BQ96" i="31"/>
  <c r="BR96" i="31"/>
  <c r="BS96" i="31"/>
  <c r="BS105" i="31"/>
  <c r="BS113" i="31"/>
  <c r="BS114" i="31"/>
  <c r="BS115" i="31"/>
  <c r="BS116" i="31"/>
  <c r="BS117" i="31"/>
  <c r="BQ118" i="31"/>
  <c r="BR118" i="31"/>
  <c r="BS118" i="31"/>
  <c r="BQ119" i="31"/>
  <c r="BR119" i="31"/>
  <c r="BS119" i="31"/>
  <c r="BQ120" i="31"/>
  <c r="BR120" i="31"/>
  <c r="BS120" i="31"/>
  <c r="BQ121" i="31"/>
  <c r="BR121" i="31"/>
  <c r="BS121" i="31"/>
  <c r="BQ122" i="31"/>
  <c r="BR122" i="31"/>
  <c r="BS122" i="31"/>
  <c r="BQ123" i="31"/>
  <c r="BR123" i="31"/>
  <c r="BS123" i="31"/>
  <c r="BQ125" i="31"/>
  <c r="BR125" i="31"/>
  <c r="BS125" i="31"/>
  <c r="BQ126" i="31"/>
  <c r="BR126" i="31"/>
  <c r="BS126" i="31"/>
  <c r="BQ129" i="31"/>
  <c r="BR129" i="31"/>
  <c r="BS129" i="31"/>
  <c r="B37" i="30"/>
  <c r="B1" i="30"/>
  <c r="Q7" i="30"/>
  <c r="AT7" i="30"/>
  <c r="R7" i="30"/>
  <c r="S7" i="30"/>
  <c r="AU7" i="30"/>
  <c r="AV7" i="30"/>
  <c r="CC7" i="30"/>
  <c r="CD7" i="30"/>
  <c r="DG7" i="30"/>
  <c r="CE7" i="30"/>
  <c r="DF7" i="30"/>
  <c r="DH7" i="30"/>
  <c r="B21" i="30"/>
  <c r="H21" i="30"/>
  <c r="J21" i="30"/>
  <c r="P21" i="30"/>
  <c r="R21" i="30"/>
  <c r="X21" i="30"/>
  <c r="Z21" i="30"/>
  <c r="AF21" i="30"/>
  <c r="AH21" i="30"/>
  <c r="AN21" i="30"/>
  <c r="AP21" i="30"/>
  <c r="AV21" i="30"/>
  <c r="AX21" i="30"/>
  <c r="BD21" i="30"/>
  <c r="BF21" i="30"/>
  <c r="BL21" i="30"/>
  <c r="BN21" i="30"/>
  <c r="BT21" i="30"/>
  <c r="BV21" i="30"/>
  <c r="CB21" i="30"/>
  <c r="CD21" i="30"/>
  <c r="CJ21" i="30"/>
  <c r="CL21" i="30"/>
  <c r="CT21" i="30"/>
  <c r="CZ21" i="30"/>
  <c r="DB21" i="30"/>
  <c r="DH21" i="30"/>
  <c r="DJ21" i="30"/>
  <c r="DP21" i="30"/>
  <c r="DR21" i="30"/>
  <c r="B56" i="30"/>
  <c r="H56" i="30"/>
  <c r="J56" i="30"/>
  <c r="P56" i="30"/>
  <c r="R56" i="30"/>
  <c r="X56" i="30"/>
  <c r="Z56" i="30"/>
  <c r="AF56" i="30"/>
  <c r="AH56" i="30"/>
  <c r="AN56" i="30"/>
  <c r="AP56" i="30"/>
  <c r="AV56" i="30"/>
  <c r="AX56" i="30"/>
  <c r="BD56" i="30"/>
  <c r="BF56" i="30"/>
  <c r="BN56" i="30"/>
  <c r="BT56" i="30"/>
  <c r="BV56" i="30"/>
  <c r="CB56" i="30"/>
  <c r="CD56" i="30"/>
  <c r="CJ56" i="30"/>
  <c r="CL56" i="30"/>
  <c r="CT56" i="30"/>
  <c r="CZ56" i="30"/>
  <c r="DB56" i="30"/>
  <c r="DH56" i="30"/>
  <c r="DJ56" i="30"/>
  <c r="DP56" i="30"/>
  <c r="DR56" i="30"/>
  <c r="ED71" i="30"/>
  <c r="EE71" i="30"/>
  <c r="ED72" i="30"/>
  <c r="EE72" i="30"/>
  <c r="EC73" i="30"/>
  <c r="EC74" i="30"/>
  <c r="EC75" i="30"/>
  <c r="EC76" i="30"/>
  <c r="EC77" i="30"/>
  <c r="EC78" i="30"/>
  <c r="EC79" i="30"/>
  <c r="EC80" i="30"/>
  <c r="EC81" i="30"/>
  <c r="EC82" i="30"/>
  <c r="EC83" i="30"/>
  <c r="EC84" i="30"/>
  <c r="EC85" i="30"/>
  <c r="EC86" i="30"/>
  <c r="EC87" i="30"/>
  <c r="EC88" i="30"/>
  <c r="EC89" i="30"/>
  <c r="EC90" i="30"/>
  <c r="EC91" i="30"/>
  <c r="EC92" i="30"/>
  <c r="EC93" i="30"/>
  <c r="EC94" i="30"/>
  <c r="ED94" i="30"/>
  <c r="EE94" i="30"/>
  <c r="EC95" i="30"/>
  <c r="EC96" i="30"/>
  <c r="ED96" i="30"/>
  <c r="EE96" i="30"/>
  <c r="EC97" i="30"/>
  <c r="EC98" i="30"/>
  <c r="EC99" i="30"/>
  <c r="EC100" i="30"/>
  <c r="EC101" i="30"/>
  <c r="EE101" i="30"/>
  <c r="EC102" i="30"/>
  <c r="EC103" i="30"/>
  <c r="EC104" i="30"/>
  <c r="EC105" i="30"/>
  <c r="EC106" i="30"/>
  <c r="EC107" i="30"/>
  <c r="EC108" i="30"/>
  <c r="EC109" i="30"/>
  <c r="EC110" i="30"/>
  <c r="EC111" i="30"/>
  <c r="EC112" i="30"/>
  <c r="EC113" i="30"/>
  <c r="ED113" i="30"/>
  <c r="EE113" i="30"/>
  <c r="EC114" i="30"/>
  <c r="EC115" i="30"/>
  <c r="EC116" i="30"/>
  <c r="EC117" i="30"/>
  <c r="EC118" i="30"/>
  <c r="EC119" i="30"/>
  <c r="ED119" i="30"/>
  <c r="EE119" i="30"/>
  <c r="EC120" i="30"/>
  <c r="ED120" i="30"/>
  <c r="EE120" i="30"/>
  <c r="EC121" i="30"/>
  <c r="ED121" i="30"/>
  <c r="EE121" i="30"/>
  <c r="EC122" i="30"/>
  <c r="ED122" i="30"/>
  <c r="EE122" i="30"/>
  <c r="EC123" i="30"/>
  <c r="ED123" i="30"/>
  <c r="EE123" i="30"/>
  <c r="EC125" i="30"/>
  <c r="EC126" i="30"/>
  <c r="EC127" i="30"/>
  <c r="EC128" i="30"/>
  <c r="EC129" i="30"/>
  <c r="EC130" i="30"/>
  <c r="I260" i="2"/>
  <c r="J259" i="2" s="1"/>
  <c r="F260" i="2"/>
  <c r="G259" i="2" s="1"/>
  <c r="C260" i="2"/>
  <c r="D259" i="2" s="1"/>
  <c r="E260" i="2"/>
  <c r="H260" i="2"/>
  <c r="K260" i="2"/>
  <c r="L245" i="2"/>
  <c r="M244" i="2" s="1"/>
  <c r="I245" i="2"/>
  <c r="J244" i="2" s="1"/>
  <c r="F245" i="2"/>
  <c r="G244" i="2" s="1"/>
  <c r="C245" i="2"/>
  <c r="D244" i="2" s="1"/>
  <c r="E245" i="2"/>
  <c r="H245" i="2"/>
  <c r="K245" i="2"/>
  <c r="N245" i="2"/>
  <c r="L230" i="2"/>
  <c r="M229" i="2" s="1"/>
  <c r="I230" i="2"/>
  <c r="J229" i="2" s="1"/>
  <c r="F230" i="2"/>
  <c r="G229" i="2" s="1"/>
  <c r="C230" i="2"/>
  <c r="D229" i="2" s="1"/>
  <c r="N230" i="2"/>
  <c r="E230" i="2"/>
  <c r="H230" i="2"/>
  <c r="K230" i="2"/>
  <c r="B259" i="2"/>
  <c r="B244" i="2"/>
  <c r="C1" i="29"/>
  <c r="L215" i="2"/>
  <c r="M214" i="2" s="1"/>
  <c r="I215" i="2"/>
  <c r="J214" i="2" s="1"/>
  <c r="F215" i="2"/>
  <c r="C215" i="2"/>
  <c r="D214" i="2" s="1"/>
  <c r="N215" i="2"/>
  <c r="E215" i="2"/>
  <c r="H215" i="2"/>
  <c r="K215" i="2"/>
  <c r="B3" i="12"/>
  <c r="J3" i="12"/>
  <c r="R3" i="12"/>
  <c r="A4" i="12"/>
  <c r="E4" i="12"/>
  <c r="I4" i="12"/>
  <c r="M4" i="12"/>
  <c r="Q4" i="12"/>
  <c r="U4" i="12"/>
  <c r="A1" i="16"/>
  <c r="B3" i="11"/>
  <c r="J3" i="11"/>
  <c r="R3" i="11"/>
  <c r="A4" i="11"/>
  <c r="E4" i="11"/>
  <c r="I4" i="11"/>
  <c r="M4" i="11"/>
  <c r="Q4" i="11"/>
  <c r="U4" i="11"/>
  <c r="A1" i="2"/>
  <c r="B214" i="2"/>
  <c r="B229" i="2"/>
  <c r="A1" i="6"/>
  <c r="L46" i="1"/>
  <c r="M46" i="1" s="1"/>
  <c r="L47" i="1"/>
  <c r="M47" i="1" s="1"/>
  <c r="L48" i="1"/>
  <c r="M48" i="1" s="1"/>
  <c r="L53" i="1"/>
  <c r="M53" i="1" s="1"/>
  <c r="L54" i="1"/>
  <c r="M54" i="1" s="1"/>
  <c r="L55" i="1"/>
  <c r="M55" i="1" s="1"/>
  <c r="L56" i="1"/>
  <c r="M56" i="1" s="1"/>
  <c r="L57" i="1"/>
  <c r="M57" i="1" s="1"/>
  <c r="I66" i="1"/>
  <c r="J66" i="1"/>
  <c r="K66" i="1"/>
  <c r="U82" i="6"/>
  <c r="R82" i="6"/>
  <c r="U81" i="6"/>
  <c r="R81" i="6"/>
  <c r="U80" i="6"/>
  <c r="R80" i="6"/>
  <c r="U79" i="6"/>
  <c r="R79" i="6"/>
  <c r="U78" i="6"/>
  <c r="R78" i="6"/>
  <c r="U77" i="6"/>
  <c r="R77" i="6"/>
  <c r="U76" i="6"/>
  <c r="R76" i="6"/>
  <c r="U75" i="6"/>
  <c r="R75" i="6"/>
  <c r="U74" i="6"/>
  <c r="R74" i="6"/>
  <c r="U73" i="6"/>
  <c r="R73" i="6"/>
  <c r="U72" i="6"/>
  <c r="R72" i="6"/>
  <c r="K187" i="2"/>
  <c r="E172" i="2"/>
  <c r="Q187" i="2"/>
  <c r="H187" i="2"/>
  <c r="E187" i="2"/>
  <c r="V30" i="34"/>
  <c r="V26" i="34"/>
  <c r="N172" i="2"/>
  <c r="H172" i="2"/>
  <c r="AO4" i="34"/>
  <c r="AP4" i="34"/>
  <c r="AJ5" i="34"/>
  <c r="AO5" i="34"/>
  <c r="AQ4" i="34"/>
  <c r="H30" i="34"/>
  <c r="V4" i="34"/>
  <c r="H170" i="2"/>
  <c r="K170" i="2"/>
  <c r="W23" i="37"/>
  <c r="DH28" i="47"/>
  <c r="DB27" i="37"/>
  <c r="DB24" i="37"/>
  <c r="DA32" i="37"/>
  <c r="DA24" i="37"/>
  <c r="DB25" i="37"/>
  <c r="DA26" i="37"/>
  <c r="K23" i="37"/>
  <c r="DA27" i="37"/>
  <c r="DA25" i="37"/>
  <c r="DB26" i="37"/>
  <c r="DB32" i="37"/>
  <c r="AU23" i="37"/>
  <c r="DA29" i="37"/>
  <c r="DB29" i="37"/>
  <c r="DA31" i="37"/>
  <c r="DB30" i="37"/>
  <c r="DB31" i="37"/>
  <c r="S23" i="37"/>
  <c r="DA30" i="37"/>
  <c r="DA28" i="37"/>
  <c r="DB16" i="37"/>
  <c r="DA33" i="37"/>
  <c r="DB22" i="37"/>
  <c r="DB28" i="37"/>
  <c r="DB18" i="37"/>
  <c r="DB20" i="37"/>
  <c r="DB33" i="37"/>
  <c r="N19" i="37"/>
  <c r="AG23" i="37"/>
  <c r="BN19" i="37"/>
  <c r="CG23" i="37"/>
  <c r="AP19" i="37"/>
  <c r="DH16" i="47"/>
  <c r="DG19" i="47"/>
  <c r="DG33" i="47"/>
  <c r="DG20" i="47"/>
  <c r="DH22" i="47"/>
  <c r="DG21" i="47"/>
  <c r="DG17" i="47"/>
  <c r="DG22" i="47"/>
  <c r="DH21" i="47"/>
  <c r="DH20" i="47"/>
  <c r="DH17" i="47"/>
  <c r="DG18" i="47"/>
  <c r="DG28" i="47"/>
  <c r="DH19" i="47"/>
  <c r="DG23" i="47"/>
  <c r="DG16" i="47"/>
  <c r="DH18" i="47"/>
  <c r="DH33" i="47"/>
  <c r="J19" i="47"/>
  <c r="BT19" i="47"/>
  <c r="BJ19" i="47"/>
  <c r="T19" i="47"/>
  <c r="AV19" i="47"/>
  <c r="AI19" i="47"/>
  <c r="CM23" i="47"/>
  <c r="DH23" i="47"/>
  <c r="CI19" i="47"/>
  <c r="T9" i="47"/>
  <c r="DH14" i="47"/>
  <c r="DG14" i="47"/>
  <c r="DG12" i="47"/>
  <c r="DB19" i="37"/>
  <c r="DB17" i="37"/>
  <c r="DG15" i="47"/>
  <c r="DH13" i="47"/>
  <c r="DB23" i="37"/>
  <c r="DH12" i="47"/>
  <c r="DG13" i="47"/>
  <c r="DH15" i="47"/>
  <c r="DB21" i="37"/>
  <c r="DH8" i="47"/>
  <c r="N64" i="6"/>
  <c r="DG8" i="47"/>
  <c r="D68" i="6"/>
  <c r="DB8" i="37"/>
  <c r="G69" i="6"/>
  <c r="M71" i="6"/>
  <c r="AK12" i="47"/>
  <c r="DA8" i="37"/>
  <c r="AB66" i="6"/>
  <c r="N63" i="6"/>
  <c r="U65" i="6"/>
  <c r="Y66" i="6"/>
  <c r="H9" i="34"/>
  <c r="AP5" i="34"/>
  <c r="AJ6" i="34"/>
  <c r="AO6" i="34"/>
  <c r="K67" i="6"/>
  <c r="N67" i="6"/>
  <c r="AK6" i="34"/>
  <c r="AQ6" i="34"/>
  <c r="G77" i="6"/>
  <c r="D73" i="6"/>
  <c r="D78" i="6"/>
  <c r="G82" i="6"/>
  <c r="D74" i="6"/>
  <c r="G73" i="6"/>
  <c r="G78" i="6"/>
  <c r="G80" i="6"/>
  <c r="G71" i="6"/>
  <c r="J74" i="6"/>
  <c r="M76" i="6"/>
  <c r="G76" i="6"/>
  <c r="D82" i="6"/>
  <c r="G75" i="6"/>
  <c r="J81" i="6"/>
  <c r="M73" i="6"/>
  <c r="D65" i="6"/>
  <c r="M70" i="6"/>
  <c r="J77" i="6"/>
  <c r="Y62" i="6"/>
  <c r="R62" i="6"/>
  <c r="R67" i="6"/>
  <c r="G79" i="6"/>
  <c r="AN6" i="34"/>
  <c r="AJ7" i="34"/>
  <c r="AO7" i="34"/>
  <c r="J73" i="6"/>
  <c r="D71" i="6"/>
  <c r="H25" i="34"/>
  <c r="O20" i="34"/>
  <c r="H12" i="34"/>
  <c r="V25" i="34"/>
  <c r="V22" i="34"/>
  <c r="V10" i="34"/>
  <c r="O9" i="34"/>
  <c r="AK7" i="34"/>
  <c r="AQ7" i="34"/>
  <c r="K200" i="2"/>
  <c r="N200" i="2"/>
  <c r="H185" i="2"/>
  <c r="K185" i="2"/>
  <c r="I202" i="2"/>
  <c r="J201" i="2" s="1"/>
  <c r="E200" i="2"/>
  <c r="N185" i="2"/>
  <c r="DA21" i="37"/>
  <c r="DA19" i="37"/>
  <c r="DA17" i="37"/>
  <c r="DA23" i="37"/>
  <c r="DA22" i="37"/>
  <c r="DA16" i="37"/>
  <c r="DA18" i="37"/>
  <c r="DA20" i="37"/>
  <c r="DS11" i="50"/>
  <c r="DS10" i="50"/>
  <c r="DT11" i="50"/>
  <c r="DT10" i="50"/>
  <c r="N140" i="2"/>
  <c r="H140" i="2"/>
  <c r="AP6" i="34"/>
  <c r="AL7" i="34"/>
  <c r="D69" i="6"/>
  <c r="K62" i="6"/>
  <c r="D61" i="6"/>
  <c r="J79" i="6"/>
  <c r="R86" i="6"/>
  <c r="R61" i="6"/>
  <c r="E2" i="34"/>
  <c r="R63" i="6"/>
  <c r="Y67" i="6"/>
  <c r="Y63" i="6"/>
  <c r="K65" i="6"/>
  <c r="J80" i="6"/>
  <c r="K64" i="6"/>
  <c r="H8" i="34"/>
  <c r="V14" i="34"/>
  <c r="O26" i="34"/>
  <c r="O12" i="34"/>
  <c r="Y61" i="6"/>
  <c r="D62" i="6"/>
  <c r="D64" i="6"/>
  <c r="R65" i="6"/>
  <c r="Y64" i="6"/>
  <c r="K61" i="6"/>
  <c r="J71" i="6"/>
  <c r="J76" i="6"/>
  <c r="D70" i="6"/>
  <c r="J82" i="6"/>
  <c r="R70" i="6"/>
  <c r="Y86" i="6"/>
  <c r="AL6" i="34"/>
  <c r="AM7" i="34"/>
  <c r="AR7" i="34"/>
  <c r="D75" i="6"/>
  <c r="G72" i="6"/>
  <c r="AR4" i="34"/>
  <c r="G64" i="6"/>
  <c r="R53" i="6"/>
  <c r="U53" i="6"/>
  <c r="G53" i="6"/>
  <c r="N53" i="6"/>
  <c r="D53" i="6"/>
  <c r="K53" i="6"/>
  <c r="R51" i="6"/>
  <c r="U51" i="6"/>
  <c r="D54" i="6"/>
  <c r="G54" i="6"/>
  <c r="M75" i="6"/>
  <c r="N65" i="6"/>
  <c r="G62" i="6"/>
  <c r="M81" i="6"/>
  <c r="U71" i="6"/>
  <c r="N61" i="6"/>
  <c r="AB67" i="6"/>
  <c r="U61" i="6"/>
  <c r="M74" i="6"/>
  <c r="AB62" i="6"/>
  <c r="U86" i="6"/>
  <c r="AB64" i="6"/>
  <c r="G61" i="6"/>
  <c r="M77" i="6"/>
  <c r="AB65" i="6"/>
  <c r="U62" i="6"/>
  <c r="AB86" i="6"/>
  <c r="G81" i="6"/>
  <c r="D79" i="6"/>
  <c r="D80" i="6"/>
  <c r="D77" i="6"/>
  <c r="U67" i="6"/>
  <c r="G67" i="6"/>
  <c r="AB61" i="6"/>
  <c r="G63" i="6"/>
  <c r="G65" i="6"/>
  <c r="M82" i="6"/>
  <c r="M80" i="6"/>
  <c r="U63" i="6"/>
  <c r="U70" i="6"/>
  <c r="M78" i="6"/>
  <c r="U64" i="6"/>
  <c r="AB63" i="6"/>
  <c r="G70" i="6"/>
  <c r="N62" i="6"/>
  <c r="M72" i="6"/>
  <c r="M79" i="6"/>
  <c r="G68" i="6"/>
  <c r="O4" i="34"/>
  <c r="H5" i="34"/>
  <c r="V21" i="34"/>
  <c r="O17" i="34"/>
  <c r="H32" i="34"/>
  <c r="V31" i="34"/>
  <c r="V9" i="34"/>
  <c r="K54" i="6"/>
  <c r="N52" i="6"/>
  <c r="N54" i="6"/>
  <c r="R54" i="6"/>
  <c r="U54" i="6"/>
  <c r="G52" i="6"/>
  <c r="R52" i="6"/>
  <c r="K52" i="6"/>
  <c r="G51" i="6"/>
  <c r="N51" i="6"/>
  <c r="U52" i="6"/>
  <c r="D52" i="6"/>
  <c r="D51" i="6"/>
  <c r="K51" i="6"/>
  <c r="AK52" i="2"/>
  <c r="AP52" i="2"/>
  <c r="AJ52" i="2"/>
  <c r="AL52" i="2"/>
  <c r="J78" i="6"/>
  <c r="K63" i="6"/>
  <c r="J70" i="6"/>
  <c r="J75" i="6"/>
  <c r="D76" i="6"/>
  <c r="D81" i="6"/>
  <c r="G74" i="6"/>
  <c r="D72" i="6"/>
  <c r="AR6" i="34"/>
  <c r="AN7" i="34"/>
  <c r="AP7" i="34"/>
  <c r="H29" i="34"/>
  <c r="V24" i="34"/>
  <c r="V7" i="34"/>
  <c r="H11" i="34"/>
  <c r="D63" i="6"/>
  <c r="R71" i="6"/>
  <c r="J72" i="6"/>
  <c r="R64" i="6"/>
  <c r="Y65" i="6"/>
  <c r="D67" i="6"/>
  <c r="O15" i="34"/>
  <c r="K106" i="2"/>
  <c r="N30" i="2"/>
  <c r="U102" i="2"/>
  <c r="V101" i="2" s="1"/>
  <c r="H32" i="2"/>
  <c r="H30" i="2"/>
  <c r="K30" i="2"/>
  <c r="K32" i="2"/>
  <c r="N108" i="2"/>
  <c r="C66" i="2"/>
  <c r="K98" i="2"/>
  <c r="N98" i="2"/>
  <c r="H98" i="2"/>
  <c r="H66" i="2"/>
  <c r="E98" i="2"/>
  <c r="E28" i="2"/>
  <c r="Q98" i="2"/>
  <c r="L100" i="2" s="1"/>
  <c r="M99" i="2" s="1"/>
  <c r="H28" i="2"/>
  <c r="J95" i="2" l="1"/>
  <c r="AV61" i="53"/>
  <c r="AK63" i="53"/>
  <c r="S57" i="53"/>
  <c r="AN57" i="53"/>
  <c r="P59" i="53"/>
  <c r="AK59" i="53"/>
  <c r="S61" i="53"/>
  <c r="AN61" i="53"/>
  <c r="AV38" i="53"/>
  <c r="AT57" i="53"/>
  <c r="AT36" i="53"/>
  <c r="AT40" i="53"/>
  <c r="D44" i="53"/>
  <c r="AT44" i="53"/>
  <c r="I43" i="53"/>
  <c r="J42" i="53" s="1"/>
  <c r="AV40" i="53"/>
  <c r="M59" i="53"/>
  <c r="AT59" i="53"/>
  <c r="AT42" i="53"/>
  <c r="AT67" i="53"/>
  <c r="I64" i="53"/>
  <c r="AV59" i="53"/>
  <c r="M61" i="53"/>
  <c r="AP61" i="53" s="1"/>
  <c r="AT61" i="53"/>
  <c r="C39" i="53"/>
  <c r="AT38" i="53" s="1"/>
  <c r="AV36" i="53"/>
  <c r="C66" i="53"/>
  <c r="AV57" i="53"/>
  <c r="AT69" i="53"/>
  <c r="D59" i="2"/>
  <c r="G42" i="53"/>
  <c r="G46" i="53"/>
  <c r="E64" i="53"/>
  <c r="E62" i="53"/>
  <c r="M57" i="53"/>
  <c r="C64" i="53"/>
  <c r="P36" i="53"/>
  <c r="G44" i="53"/>
  <c r="AR44" i="53" s="1"/>
  <c r="M40" i="53"/>
  <c r="N39" i="2"/>
  <c r="F43" i="2" s="1"/>
  <c r="G42" i="2" s="1"/>
  <c r="AP118" i="2"/>
  <c r="K37" i="2"/>
  <c r="C41" i="2" s="1"/>
  <c r="D118" i="2"/>
  <c r="AN118" i="2"/>
  <c r="D93" i="2"/>
  <c r="AN93" i="2"/>
  <c r="D120" i="2"/>
  <c r="AN120" i="2"/>
  <c r="AP6" i="2"/>
  <c r="D8" i="2"/>
  <c r="AK8" i="2" s="1"/>
  <c r="AN8" i="2"/>
  <c r="C115" i="2"/>
  <c r="AP112" i="2"/>
  <c r="AP4" i="2"/>
  <c r="E24" i="2"/>
  <c r="AP23" i="2" s="1"/>
  <c r="AN21" i="2"/>
  <c r="E92" i="2"/>
  <c r="AP91" i="2" s="1"/>
  <c r="AN89" i="2"/>
  <c r="D116" i="2"/>
  <c r="AN116" i="2"/>
  <c r="AP21" i="2"/>
  <c r="C92" i="2"/>
  <c r="AP89" i="2"/>
  <c r="D95" i="2"/>
  <c r="AJ95" i="2" s="1"/>
  <c r="AN95" i="2"/>
  <c r="E115" i="2"/>
  <c r="AP114" i="2" s="1"/>
  <c r="AN112" i="2"/>
  <c r="D122" i="2"/>
  <c r="AN122" i="2"/>
  <c r="E39" i="2"/>
  <c r="G25" i="2"/>
  <c r="CD8" i="30"/>
  <c r="DF8" i="30"/>
  <c r="O42" i="1"/>
  <c r="O45" i="1"/>
  <c r="O46" i="1"/>
  <c r="Q8" i="31"/>
  <c r="AV8" i="30"/>
  <c r="AW7" i="31"/>
  <c r="E68" i="53"/>
  <c r="D67" i="53" s="1"/>
  <c r="W29" i="6"/>
  <c r="O56" i="1" s="1"/>
  <c r="S8" i="31"/>
  <c r="AU8" i="31"/>
  <c r="N70" i="53"/>
  <c r="M69" i="53" s="1"/>
  <c r="F66" i="53"/>
  <c r="K64" i="53"/>
  <c r="H66" i="53"/>
  <c r="S63" i="53"/>
  <c r="H13" i="2"/>
  <c r="E13" i="2"/>
  <c r="K68" i="53"/>
  <c r="H62" i="53"/>
  <c r="E70" i="53"/>
  <c r="D69" i="53" s="1"/>
  <c r="P114" i="53"/>
  <c r="H68" i="53"/>
  <c r="G67" i="53" s="1"/>
  <c r="H70" i="53"/>
  <c r="G69" i="53" s="1"/>
  <c r="Y71" i="53"/>
  <c r="M161" i="53"/>
  <c r="E66" i="53"/>
  <c r="AV65" i="53" s="1"/>
  <c r="S42" i="53"/>
  <c r="P110" i="53"/>
  <c r="AV272" i="53"/>
  <c r="K43" i="53"/>
  <c r="AV95" i="53"/>
  <c r="V146" i="53"/>
  <c r="AT182" i="53"/>
  <c r="AT204" i="53"/>
  <c r="AT227" i="53"/>
  <c r="AT229" i="53"/>
  <c r="Y67" i="53"/>
  <c r="P42" i="53"/>
  <c r="P142" i="53"/>
  <c r="AV184" i="53"/>
  <c r="AT249" i="53"/>
  <c r="AV16" i="53"/>
  <c r="J76" i="53"/>
  <c r="J78" i="53"/>
  <c r="AT135" i="53"/>
  <c r="AV169" i="53"/>
  <c r="M206" i="53"/>
  <c r="AV214" i="53"/>
  <c r="M219" i="53"/>
  <c r="AR59" i="53"/>
  <c r="G110" i="53"/>
  <c r="S118" i="53"/>
  <c r="AQ118" i="53" s="1"/>
  <c r="E130" i="53"/>
  <c r="AV129" i="53" s="1"/>
  <c r="E256" i="53"/>
  <c r="AV257" i="53"/>
  <c r="J264" i="53"/>
  <c r="J266" i="53"/>
  <c r="S110" i="53"/>
  <c r="J127" i="53"/>
  <c r="M146" i="53"/>
  <c r="S148" i="53"/>
  <c r="J189" i="53"/>
  <c r="M223" i="53"/>
  <c r="M238" i="53"/>
  <c r="J251" i="53"/>
  <c r="AR16" i="53"/>
  <c r="AT31" i="53"/>
  <c r="AV127" i="53"/>
  <c r="AT152" i="53"/>
  <c r="AV234" i="53"/>
  <c r="AT195" i="53"/>
  <c r="D195" i="53"/>
  <c r="AT208" i="53"/>
  <c r="AV14" i="53"/>
  <c r="AV27" i="53"/>
  <c r="AT29" i="53"/>
  <c r="S40" i="53"/>
  <c r="J89" i="53"/>
  <c r="AQ89" i="53" s="1"/>
  <c r="P99" i="53"/>
  <c r="AE101" i="53"/>
  <c r="M114" i="53"/>
  <c r="P127" i="53"/>
  <c r="V152" i="53"/>
  <c r="G174" i="53"/>
  <c r="AT206" i="53"/>
  <c r="M208" i="53"/>
  <c r="AT253" i="53"/>
  <c r="H41" i="53"/>
  <c r="G40" i="53" s="1"/>
  <c r="E45" i="53"/>
  <c r="AT95" i="53"/>
  <c r="P112" i="53"/>
  <c r="AV125" i="53"/>
  <c r="AT148" i="53"/>
  <c r="AV159" i="53"/>
  <c r="AV176" i="53"/>
  <c r="AV199" i="53"/>
  <c r="AV208" i="53"/>
  <c r="AV219" i="53"/>
  <c r="AT225" i="53"/>
  <c r="AV227" i="53"/>
  <c r="AV229" i="53"/>
  <c r="E241" i="53"/>
  <c r="AV240" i="53" s="1"/>
  <c r="AV251" i="53"/>
  <c r="AT266" i="53"/>
  <c r="AV268" i="53"/>
  <c r="AT272" i="53"/>
  <c r="N49" i="53"/>
  <c r="AV48" i="53" s="1"/>
  <c r="AV101" i="53"/>
  <c r="P103" i="53"/>
  <c r="S112" i="53"/>
  <c r="E115" i="53"/>
  <c r="S116" i="53"/>
  <c r="AR116" i="53" s="1"/>
  <c r="AV133" i="53"/>
  <c r="M129" i="53"/>
  <c r="AV137" i="53"/>
  <c r="M142" i="53"/>
  <c r="V148" i="53"/>
  <c r="S150" i="53"/>
  <c r="AV167" i="53"/>
  <c r="AT176" i="53"/>
  <c r="AT180" i="53"/>
  <c r="M189" i="53"/>
  <c r="AP189" i="53" s="1"/>
  <c r="K196" i="53"/>
  <c r="AV195" i="53" s="1"/>
  <c r="AV197" i="53"/>
  <c r="J204" i="53"/>
  <c r="AV212" i="53"/>
  <c r="AT214" i="53"/>
  <c r="AV223" i="53"/>
  <c r="E237" i="53"/>
  <c r="AV236" i="53" s="1"/>
  <c r="AT27" i="53"/>
  <c r="AR91" i="53"/>
  <c r="AP91" i="53"/>
  <c r="AQ91" i="53"/>
  <c r="D129" i="53"/>
  <c r="AT129" i="53"/>
  <c r="AT150" i="53"/>
  <c r="AT163" i="53"/>
  <c r="D163" i="53"/>
  <c r="J4" i="53"/>
  <c r="AQ50" i="53"/>
  <c r="AR50" i="53"/>
  <c r="AP50" i="53"/>
  <c r="G97" i="53"/>
  <c r="AT97" i="53"/>
  <c r="N98" i="53"/>
  <c r="AV97" i="53" s="1"/>
  <c r="AT105" i="53"/>
  <c r="E132" i="53"/>
  <c r="AV131" i="53" s="1"/>
  <c r="Q136" i="53"/>
  <c r="D184" i="53"/>
  <c r="AT184" i="53"/>
  <c r="D225" i="53"/>
  <c r="AT240" i="53"/>
  <c r="D240" i="53"/>
  <c r="AP8" i="53"/>
  <c r="AQ8" i="53"/>
  <c r="AR8" i="53"/>
  <c r="D14" i="53"/>
  <c r="AT14" i="53"/>
  <c r="M38" i="53"/>
  <c r="F49" i="53"/>
  <c r="AR61" i="53"/>
  <c r="E94" i="53"/>
  <c r="AT101" i="53"/>
  <c r="D103" i="53"/>
  <c r="AT103" i="53"/>
  <c r="N119" i="53"/>
  <c r="AV118" i="53" s="1"/>
  <c r="AT131" i="53"/>
  <c r="C128" i="53"/>
  <c r="S144" i="53"/>
  <c r="E155" i="53"/>
  <c r="AQ165" i="53"/>
  <c r="AR165" i="53"/>
  <c r="AP165" i="53"/>
  <c r="E179" i="53"/>
  <c r="AV178" i="53" s="1"/>
  <c r="J174" i="53"/>
  <c r="J255" i="53"/>
  <c r="AP255" i="53" s="1"/>
  <c r="AT255" i="53"/>
  <c r="AP82" i="53"/>
  <c r="AQ82" i="53"/>
  <c r="AR82" i="53"/>
  <c r="AQ105" i="53"/>
  <c r="AR105" i="53"/>
  <c r="AP105" i="53"/>
  <c r="C145" i="53"/>
  <c r="AT144" i="53" s="1"/>
  <c r="AV142" i="53"/>
  <c r="M144" i="53"/>
  <c r="AT12" i="53"/>
  <c r="E13" i="53"/>
  <c r="AV12" i="53" s="1"/>
  <c r="AR25" i="53"/>
  <c r="AP25" i="53"/>
  <c r="AQ25" i="53"/>
  <c r="D29" i="53"/>
  <c r="AV29" i="53"/>
  <c r="D31" i="53"/>
  <c r="AV31" i="53"/>
  <c r="Y69" i="53"/>
  <c r="G87" i="53"/>
  <c r="AB99" i="53"/>
  <c r="AV103" i="53"/>
  <c r="M110" i="53"/>
  <c r="AP120" i="53"/>
  <c r="AQ120" i="53"/>
  <c r="AR120" i="53"/>
  <c r="P129" i="53"/>
  <c r="D133" i="53"/>
  <c r="AT133" i="53"/>
  <c r="D137" i="53"/>
  <c r="AT137" i="53"/>
  <c r="AT146" i="53"/>
  <c r="J159" i="53"/>
  <c r="E164" i="53"/>
  <c r="AT191" i="53"/>
  <c r="H194" i="53"/>
  <c r="AV193" i="53" s="1"/>
  <c r="AV249" i="53"/>
  <c r="AQ257" i="53"/>
  <c r="AR257" i="53"/>
  <c r="AP257" i="53"/>
  <c r="AT210" i="53"/>
  <c r="AT142" i="53"/>
  <c r="AP16" i="53"/>
  <c r="AQ16" i="53"/>
  <c r="G125" i="53"/>
  <c r="AT125" i="53"/>
  <c r="D197" i="53"/>
  <c r="AT197" i="53"/>
  <c r="K256" i="53"/>
  <c r="M253" i="53"/>
  <c r="C269" i="53"/>
  <c r="AT268" i="53" s="1"/>
  <c r="AV264" i="53"/>
  <c r="AT154" i="53"/>
  <c r="G4" i="53"/>
  <c r="S6" i="53"/>
  <c r="AQ6" i="53" s="1"/>
  <c r="C11" i="53"/>
  <c r="AT16" i="53"/>
  <c r="AP27" i="53"/>
  <c r="AQ27" i="53"/>
  <c r="AR27" i="53"/>
  <c r="N47" i="53"/>
  <c r="V67" i="53"/>
  <c r="G76" i="53"/>
  <c r="D99" i="53"/>
  <c r="AT99" i="53"/>
  <c r="P101" i="53"/>
  <c r="P125" i="53"/>
  <c r="P131" i="53"/>
  <c r="J142" i="53"/>
  <c r="AV144" i="53"/>
  <c r="AV148" i="53"/>
  <c r="AV152" i="53"/>
  <c r="S146" i="53"/>
  <c r="AT167" i="53"/>
  <c r="D167" i="53"/>
  <c r="AT169" i="53"/>
  <c r="AT178" i="53"/>
  <c r="AV182" i="53"/>
  <c r="AV242" i="53"/>
  <c r="AT257" i="53"/>
  <c r="H271" i="53"/>
  <c r="AV270" i="53" s="1"/>
  <c r="M266" i="53"/>
  <c r="AT165" i="53"/>
  <c r="AT159" i="53"/>
  <c r="J176" i="53"/>
  <c r="C222" i="53"/>
  <c r="H239" i="53"/>
  <c r="E267" i="53"/>
  <c r="AV266" i="53" s="1"/>
  <c r="AT264" i="53"/>
  <c r="AV189" i="53"/>
  <c r="AT242" i="53"/>
  <c r="AT199" i="53"/>
  <c r="AT174" i="53"/>
  <c r="M176" i="53"/>
  <c r="G219" i="53"/>
  <c r="AT219" i="53"/>
  <c r="AP234" i="53"/>
  <c r="AQ234" i="53"/>
  <c r="AR234" i="53"/>
  <c r="G249" i="53"/>
  <c r="AT234" i="53"/>
  <c r="AT189" i="53"/>
  <c r="E192" i="53"/>
  <c r="AV191" i="53" s="1"/>
  <c r="J206" i="53"/>
  <c r="AP212" i="53"/>
  <c r="AQ212" i="53"/>
  <c r="AR212" i="53"/>
  <c r="C237" i="53"/>
  <c r="G264" i="53"/>
  <c r="M268" i="53"/>
  <c r="AV204" i="53"/>
  <c r="AV174" i="53"/>
  <c r="AT270" i="53"/>
  <c r="AT251" i="53"/>
  <c r="AT212" i="53"/>
  <c r="AT161" i="53"/>
  <c r="AS52" i="53"/>
  <c r="AY52" i="53" s="1"/>
  <c r="M97" i="53"/>
  <c r="D131" i="53"/>
  <c r="D12" i="53"/>
  <c r="Y101" i="53"/>
  <c r="J21" i="53"/>
  <c r="J23" i="53"/>
  <c r="AQ23" i="53" s="1"/>
  <c r="E43" i="53"/>
  <c r="H47" i="53"/>
  <c r="L49" i="53"/>
  <c r="M48" i="53" s="1"/>
  <c r="E81" i="53"/>
  <c r="K94" i="53"/>
  <c r="J93" i="53" s="1"/>
  <c r="H136" i="53"/>
  <c r="S127" i="53"/>
  <c r="D146" i="53"/>
  <c r="D178" i="53"/>
  <c r="D272" i="53"/>
  <c r="K45" i="53"/>
  <c r="C47" i="53"/>
  <c r="H49" i="53"/>
  <c r="T72" i="53"/>
  <c r="F81" i="53"/>
  <c r="G80" i="53" s="1"/>
  <c r="AP80" i="53" s="1"/>
  <c r="E92" i="53"/>
  <c r="W100" i="53"/>
  <c r="AV99" i="53" s="1"/>
  <c r="Z106" i="53"/>
  <c r="AV105" i="53" s="1"/>
  <c r="H115" i="53"/>
  <c r="H147" i="53"/>
  <c r="AV146" i="53" s="1"/>
  <c r="D154" i="53"/>
  <c r="H164" i="53"/>
  <c r="J161" i="53"/>
  <c r="G199" i="53"/>
  <c r="AQ199" i="53" s="1"/>
  <c r="H9" i="53"/>
  <c r="P4" i="53"/>
  <c r="E11" i="53"/>
  <c r="AV10" i="53" s="1"/>
  <c r="S36" i="53"/>
  <c r="P38" i="53"/>
  <c r="E47" i="53"/>
  <c r="K47" i="53"/>
  <c r="C49" i="53"/>
  <c r="O72" i="53"/>
  <c r="P71" i="53" s="1"/>
  <c r="M78" i="53"/>
  <c r="H81" i="53"/>
  <c r="H94" i="53"/>
  <c r="K121" i="53"/>
  <c r="AV120" i="53" s="1"/>
  <c r="M127" i="53"/>
  <c r="E136" i="53"/>
  <c r="D148" i="53"/>
  <c r="D152" i="53"/>
  <c r="D150" i="53"/>
  <c r="Q155" i="53"/>
  <c r="V150" i="53"/>
  <c r="G163" i="53"/>
  <c r="G21" i="53"/>
  <c r="G95" i="53"/>
  <c r="AP95" i="53" s="1"/>
  <c r="AE97" i="53"/>
  <c r="J103" i="53"/>
  <c r="AH103" i="53"/>
  <c r="M112" i="53"/>
  <c r="D135" i="53"/>
  <c r="K136" i="53"/>
  <c r="P144" i="53"/>
  <c r="H151" i="53"/>
  <c r="AV150" i="53" s="1"/>
  <c r="H155" i="53"/>
  <c r="V144" i="53"/>
  <c r="E162" i="53"/>
  <c r="AV161" i="53" s="1"/>
  <c r="E166" i="53"/>
  <c r="AV165" i="53" s="1"/>
  <c r="M159" i="53"/>
  <c r="D182" i="53"/>
  <c r="E207" i="53"/>
  <c r="AV206" i="53" s="1"/>
  <c r="G204" i="53"/>
  <c r="E211" i="53"/>
  <c r="AV210" i="53" s="1"/>
  <c r="M204" i="53"/>
  <c r="G142" i="53"/>
  <c r="S142" i="53"/>
  <c r="P148" i="53"/>
  <c r="E181" i="53"/>
  <c r="M174" i="53"/>
  <c r="G184" i="53"/>
  <c r="D206" i="53"/>
  <c r="D210" i="53"/>
  <c r="D214" i="53"/>
  <c r="C224" i="53"/>
  <c r="AT223" i="53" s="1"/>
  <c r="D227" i="53"/>
  <c r="S131" i="53"/>
  <c r="P146" i="53"/>
  <c r="G169" i="53"/>
  <c r="AR169" i="53" s="1"/>
  <c r="D176" i="53"/>
  <c r="D180" i="53"/>
  <c r="K181" i="53"/>
  <c r="M178" i="53"/>
  <c r="C194" i="53"/>
  <c r="AT193" i="53" s="1"/>
  <c r="H226" i="53"/>
  <c r="AV225" i="53" s="1"/>
  <c r="M221" i="53"/>
  <c r="D253" i="53"/>
  <c r="G195" i="53"/>
  <c r="D208" i="53"/>
  <c r="G225" i="53"/>
  <c r="G242" i="53"/>
  <c r="AR242" i="53" s="1"/>
  <c r="J219" i="53"/>
  <c r="J221" i="53"/>
  <c r="E222" i="53"/>
  <c r="AV221" i="53" s="1"/>
  <c r="M163" i="53"/>
  <c r="M191" i="53"/>
  <c r="AQ191" i="53" s="1"/>
  <c r="S197" i="53"/>
  <c r="E239" i="53"/>
  <c r="G240" i="53"/>
  <c r="D266" i="53"/>
  <c r="D270" i="53"/>
  <c r="G197" i="53"/>
  <c r="C239" i="53"/>
  <c r="AT238" i="53" s="1"/>
  <c r="E254" i="53"/>
  <c r="AV253" i="53" s="1"/>
  <c r="H256" i="53"/>
  <c r="M251" i="53"/>
  <c r="D229" i="53"/>
  <c r="M236" i="53"/>
  <c r="M264" i="53"/>
  <c r="C47" i="2"/>
  <c r="D46" i="2" s="1"/>
  <c r="E47" i="2"/>
  <c r="E83" i="2"/>
  <c r="R70" i="2"/>
  <c r="S69" i="2" s="1"/>
  <c r="E62" i="2"/>
  <c r="T70" i="2"/>
  <c r="R8" i="31"/>
  <c r="CF7" i="30"/>
  <c r="T7" i="30"/>
  <c r="T7" i="31"/>
  <c r="DH8" i="30"/>
  <c r="AT8" i="31"/>
  <c r="AW7" i="30"/>
  <c r="AD4" i="30" s="1"/>
  <c r="CC8" i="30"/>
  <c r="DI7" i="30"/>
  <c r="AU8" i="30"/>
  <c r="Q8" i="30"/>
  <c r="DG8" i="30"/>
  <c r="S8" i="30"/>
  <c r="CP4" i="30"/>
  <c r="R8" i="30"/>
  <c r="AV8" i="31"/>
  <c r="CE8" i="30"/>
  <c r="AT8" i="30"/>
  <c r="E123" i="2"/>
  <c r="K121" i="2"/>
  <c r="N123" i="2"/>
  <c r="S114" i="2"/>
  <c r="K123" i="2"/>
  <c r="P112" i="2"/>
  <c r="P118" i="2"/>
  <c r="H121" i="2"/>
  <c r="P103" i="2"/>
  <c r="AL244" i="2"/>
  <c r="F83" i="2"/>
  <c r="G82" i="2" s="1"/>
  <c r="AJ82" i="2" s="1"/>
  <c r="AP199" i="2"/>
  <c r="N100" i="2"/>
  <c r="AP99" i="2" s="1"/>
  <c r="H83" i="2"/>
  <c r="L47" i="2"/>
  <c r="M46" i="2" s="1"/>
  <c r="AN171" i="2"/>
  <c r="K49" i="2"/>
  <c r="D65" i="2"/>
  <c r="AJ65" i="2" s="1"/>
  <c r="AN139" i="2"/>
  <c r="F62" i="2"/>
  <c r="G61" i="2" s="1"/>
  <c r="AJ61" i="2" s="1"/>
  <c r="AP216" i="2"/>
  <c r="F47" i="2"/>
  <c r="G46" i="2" s="1"/>
  <c r="H62" i="2"/>
  <c r="H47" i="2"/>
  <c r="N47" i="2"/>
  <c r="I47" i="2"/>
  <c r="J46" i="2" s="1"/>
  <c r="O47" i="2"/>
  <c r="P46" i="2" s="1"/>
  <c r="AP231" i="2"/>
  <c r="J171" i="2"/>
  <c r="AK171" i="2" s="1"/>
  <c r="AJ29" i="2"/>
  <c r="K47" i="2"/>
  <c r="Q47" i="2"/>
  <c r="N104" i="2"/>
  <c r="AP103" i="2" s="1"/>
  <c r="AN244" i="2"/>
  <c r="AP29" i="2"/>
  <c r="AL259" i="2"/>
  <c r="AJ186" i="2"/>
  <c r="AN214" i="2"/>
  <c r="AN29" i="2"/>
  <c r="AN259" i="2"/>
  <c r="AK229" i="2"/>
  <c r="AP259" i="2"/>
  <c r="AN274" i="2"/>
  <c r="AL97" i="2"/>
  <c r="AP169" i="2"/>
  <c r="AN27" i="2"/>
  <c r="G139" i="2"/>
  <c r="AL139" i="2" s="1"/>
  <c r="AN186" i="2"/>
  <c r="AP139" i="2"/>
  <c r="AP229" i="2"/>
  <c r="AL29" i="2"/>
  <c r="AK97" i="2"/>
  <c r="AL27" i="2"/>
  <c r="AP97" i="2"/>
  <c r="AN201" i="2"/>
  <c r="AP14" i="2"/>
  <c r="AN31" i="2"/>
  <c r="AM52" i="2"/>
  <c r="AS52" i="2" s="1"/>
  <c r="AP171" i="2"/>
  <c r="AP214" i="2"/>
  <c r="G214" i="2"/>
  <c r="AL214" i="2" s="1"/>
  <c r="AP244" i="2"/>
  <c r="AP274" i="2"/>
  <c r="AP186" i="2"/>
  <c r="AP16" i="2"/>
  <c r="AK244" i="2"/>
  <c r="AJ244" i="2"/>
  <c r="AK31" i="2"/>
  <c r="AL31" i="2"/>
  <c r="AJ97" i="2"/>
  <c r="J216" i="2"/>
  <c r="AK216" i="2" s="1"/>
  <c r="AN216" i="2"/>
  <c r="AP31" i="2"/>
  <c r="AJ31" i="2"/>
  <c r="AN229" i="2"/>
  <c r="AK186" i="2"/>
  <c r="AL186" i="2"/>
  <c r="G184" i="2"/>
  <c r="AN184" i="2"/>
  <c r="AL229" i="2"/>
  <c r="AJ229" i="2"/>
  <c r="M169" i="2"/>
  <c r="AL169" i="2" s="1"/>
  <c r="AN169" i="2"/>
  <c r="J14" i="2"/>
  <c r="AJ14" i="2" s="1"/>
  <c r="AN14" i="2"/>
  <c r="AJ27" i="2"/>
  <c r="AK27" i="2"/>
  <c r="AP27" i="2"/>
  <c r="AP184" i="2"/>
  <c r="AJ259" i="2"/>
  <c r="AK259" i="2"/>
  <c r="M231" i="2"/>
  <c r="AJ231" i="2" s="1"/>
  <c r="AN231" i="2"/>
  <c r="AN12" i="2"/>
  <c r="D12" i="2"/>
  <c r="J16" i="2"/>
  <c r="AN16" i="2"/>
  <c r="AN97" i="2"/>
  <c r="AK29" i="2"/>
  <c r="G274" i="2"/>
  <c r="AJ274" i="2" s="1"/>
  <c r="AN199" i="2"/>
  <c r="V67" i="2"/>
  <c r="G21" i="2"/>
  <c r="J57" i="2"/>
  <c r="Q74" i="2"/>
  <c r="E271" i="2"/>
  <c r="N153" i="2"/>
  <c r="N157" i="2"/>
  <c r="M66" i="1"/>
  <c r="L66" i="1"/>
  <c r="J78" i="2"/>
  <c r="K151" i="2"/>
  <c r="P131" i="2"/>
  <c r="P146" i="2"/>
  <c r="K157" i="2"/>
  <c r="P144" i="2"/>
  <c r="M129" i="2"/>
  <c r="M93" i="2"/>
  <c r="V152" i="2"/>
  <c r="H271" i="2"/>
  <c r="M89" i="2"/>
  <c r="G89" i="2"/>
  <c r="Y71" i="2"/>
  <c r="E213" i="2"/>
  <c r="G57" i="2"/>
  <c r="K228" i="2"/>
  <c r="AN103" i="2"/>
  <c r="AE103" i="2"/>
  <c r="J144" i="2"/>
  <c r="G78" i="2"/>
  <c r="S129" i="2"/>
  <c r="J146" i="2"/>
  <c r="M116" i="2"/>
  <c r="AJ116" i="2" s="1"/>
  <c r="J91" i="2"/>
  <c r="J127" i="2"/>
  <c r="M114" i="2"/>
  <c r="V146" i="2"/>
  <c r="E183" i="2"/>
  <c r="AK25" i="2"/>
  <c r="P122" i="2"/>
  <c r="E136" i="2"/>
  <c r="S42" i="2"/>
  <c r="Q155" i="2"/>
  <c r="H183" i="2"/>
  <c r="D197" i="2"/>
  <c r="AL197" i="2" s="1"/>
  <c r="AN197" i="2"/>
  <c r="J152" i="2"/>
  <c r="AN152" i="2"/>
  <c r="M127" i="2"/>
  <c r="H228" i="2"/>
  <c r="AL50" i="2"/>
  <c r="N45" i="2"/>
  <c r="G127" i="2"/>
  <c r="S199" i="2"/>
  <c r="AL199" i="2" s="1"/>
  <c r="AK73" i="2"/>
  <c r="E239" i="2"/>
  <c r="AP238" i="2" s="1"/>
  <c r="E168" i="2"/>
  <c r="M193" i="2"/>
  <c r="E196" i="2"/>
  <c r="H196" i="2"/>
  <c r="E151" i="2"/>
  <c r="G112" i="2"/>
  <c r="Q123" i="2"/>
  <c r="AP8" i="2"/>
  <c r="M180" i="2"/>
  <c r="AL180" i="2" s="1"/>
  <c r="Q202" i="2"/>
  <c r="AP201" i="2" s="1"/>
  <c r="N138" i="2"/>
  <c r="M253" i="2"/>
  <c r="AP176" i="2"/>
  <c r="AK63" i="2"/>
  <c r="H117" i="2"/>
  <c r="AP116" i="2" s="1"/>
  <c r="W102" i="2"/>
  <c r="AP101" i="2" s="1"/>
  <c r="S120" i="2"/>
  <c r="S127" i="2"/>
  <c r="E179" i="2"/>
  <c r="AP178" i="2" s="1"/>
  <c r="M112" i="2"/>
  <c r="M255" i="2"/>
  <c r="AL255" i="2" s="1"/>
  <c r="AK257" i="2"/>
  <c r="AN107" i="2"/>
  <c r="Y103" i="2"/>
  <c r="AN131" i="2"/>
  <c r="AN144" i="2"/>
  <c r="S131" i="2"/>
  <c r="J4" i="2"/>
  <c r="E194" i="2"/>
  <c r="AP193" i="2" s="1"/>
  <c r="S144" i="2"/>
  <c r="G144" i="2"/>
  <c r="C183" i="2"/>
  <c r="D182" i="2" s="1"/>
  <c r="AJ182" i="2" s="1"/>
  <c r="H213" i="2"/>
  <c r="J176" i="2"/>
  <c r="AK176" i="2" s="1"/>
  <c r="AP251" i="2"/>
  <c r="AP163" i="2"/>
  <c r="AN178" i="2"/>
  <c r="AP131" i="2"/>
  <c r="AJ210" i="2"/>
  <c r="H155" i="2"/>
  <c r="AN268" i="2"/>
  <c r="H168" i="2"/>
  <c r="J236" i="2"/>
  <c r="AK236" i="2" s="1"/>
  <c r="AN257" i="2"/>
  <c r="AN137" i="2"/>
  <c r="AK50" i="2"/>
  <c r="AM50" i="2" s="1"/>
  <c r="AS50" i="2" s="1"/>
  <c r="AN127" i="2"/>
  <c r="K153" i="2"/>
  <c r="AP161" i="2"/>
  <c r="AH101" i="2"/>
  <c r="M268" i="2"/>
  <c r="AJ268" i="2" s="1"/>
  <c r="H181" i="2"/>
  <c r="AP180" i="2" s="1"/>
  <c r="E226" i="2"/>
  <c r="D193" i="2"/>
  <c r="AN193" i="2"/>
  <c r="D146" i="2"/>
  <c r="AN146" i="2"/>
  <c r="G165" i="2"/>
  <c r="AN165" i="2"/>
  <c r="D135" i="2"/>
  <c r="AN135" i="2"/>
  <c r="AE107" i="2"/>
  <c r="AJ107" i="2" s="1"/>
  <c r="AK156" i="2"/>
  <c r="K273" i="2"/>
  <c r="AP272" i="2" s="1"/>
  <c r="M40" i="2"/>
  <c r="AN101" i="2"/>
  <c r="H243" i="2"/>
  <c r="AN208" i="2"/>
  <c r="AP148" i="2"/>
  <c r="AN255" i="2"/>
  <c r="AN180" i="2"/>
  <c r="AN167" i="2"/>
  <c r="J163" i="2"/>
  <c r="K213" i="2"/>
  <c r="AP221" i="2"/>
  <c r="AP129" i="2"/>
  <c r="AN176" i="2"/>
  <c r="J129" i="2"/>
  <c r="V144" i="2"/>
  <c r="AB101" i="2"/>
  <c r="E269" i="2"/>
  <c r="AP268" i="2" s="1"/>
  <c r="AN238" i="2"/>
  <c r="G161" i="2"/>
  <c r="AL63" i="2"/>
  <c r="AN210" i="2"/>
  <c r="AN99" i="2"/>
  <c r="T74" i="2"/>
  <c r="J208" i="2"/>
  <c r="AJ208" i="2" s="1"/>
  <c r="J59" i="2"/>
  <c r="E94" i="2"/>
  <c r="AP93" i="2" s="1"/>
  <c r="G221" i="2"/>
  <c r="E209" i="2"/>
  <c r="AP208" i="2" s="1"/>
  <c r="S148" i="2"/>
  <c r="J80" i="2"/>
  <c r="AK80" i="2" s="1"/>
  <c r="AN253" i="2"/>
  <c r="M195" i="2"/>
  <c r="K198" i="2"/>
  <c r="E198" i="2"/>
  <c r="AN191" i="2"/>
  <c r="H96" i="2"/>
  <c r="AP95" i="2" s="1"/>
  <c r="M91" i="2"/>
  <c r="D133" i="2"/>
  <c r="AN133" i="2"/>
  <c r="Q138" i="2"/>
  <c r="S135" i="2"/>
  <c r="V154" i="2"/>
  <c r="AL154" i="2" s="1"/>
  <c r="T157" i="2"/>
  <c r="D131" i="2"/>
  <c r="E254" i="2"/>
  <c r="AP253" i="2" s="1"/>
  <c r="P40" i="2"/>
  <c r="AN251" i="2"/>
  <c r="AP144" i="2"/>
  <c r="J112" i="2"/>
  <c r="F273" i="2"/>
  <c r="E166" i="2"/>
  <c r="AP165" i="2" s="1"/>
  <c r="J161" i="2"/>
  <c r="AN161" i="2"/>
  <c r="W106" i="2"/>
  <c r="AP105" i="2" s="1"/>
  <c r="AE99" i="2"/>
  <c r="AJ99" i="2" s="1"/>
  <c r="AB105" i="2"/>
  <c r="AN105" i="2"/>
  <c r="AH105" i="2"/>
  <c r="AF108" i="2"/>
  <c r="AP107" i="2" s="1"/>
  <c r="AJ73" i="2"/>
  <c r="H136" i="2"/>
  <c r="P129" i="2"/>
  <c r="K134" i="2"/>
  <c r="AP133" i="2" s="1"/>
  <c r="M131" i="2"/>
  <c r="Q49" i="2"/>
  <c r="S44" i="2"/>
  <c r="AK44" i="2" s="1"/>
  <c r="C196" i="2"/>
  <c r="AP191" i="2"/>
  <c r="AN212" i="2"/>
  <c r="AN154" i="2"/>
  <c r="E258" i="2"/>
  <c r="AP257" i="2" s="1"/>
  <c r="O8" i="1"/>
  <c r="H41" i="2"/>
  <c r="G40" i="2" s="1"/>
  <c r="E41" i="2"/>
  <c r="C241" i="2"/>
  <c r="AP236" i="2"/>
  <c r="E243" i="2"/>
  <c r="AN236" i="2"/>
  <c r="D148" i="2"/>
  <c r="AN148" i="2"/>
  <c r="F226" i="2"/>
  <c r="AP223" i="2"/>
  <c r="C130" i="2"/>
  <c r="AP127" i="2"/>
  <c r="AJ156" i="2"/>
  <c r="D178" i="2"/>
  <c r="AK178" i="2" s="1"/>
  <c r="AN156" i="2"/>
  <c r="N136" i="2"/>
  <c r="G4" i="2"/>
  <c r="S150" i="2"/>
  <c r="AL150" i="2" s="1"/>
  <c r="M191" i="2"/>
  <c r="H226" i="2"/>
  <c r="J223" i="2"/>
  <c r="E228" i="2"/>
  <c r="M221" i="2"/>
  <c r="K243" i="2"/>
  <c r="M240" i="2"/>
  <c r="J238" i="2"/>
  <c r="AJ238" i="2" s="1"/>
  <c r="H241" i="2"/>
  <c r="AP240" i="2" s="1"/>
  <c r="C271" i="2"/>
  <c r="AP266" i="2"/>
  <c r="M266" i="2"/>
  <c r="AN266" i="2"/>
  <c r="K168" i="2"/>
  <c r="M165" i="2"/>
  <c r="Q70" i="2"/>
  <c r="V69" i="2"/>
  <c r="T72" i="2"/>
  <c r="M146" i="2"/>
  <c r="H151" i="2"/>
  <c r="AP146" i="2"/>
  <c r="AN150" i="2"/>
  <c r="AK212" i="2"/>
  <c r="AK227" i="2"/>
  <c r="AJ227" i="2"/>
  <c r="AL227" i="2"/>
  <c r="AK210" i="2"/>
  <c r="AL210" i="2"/>
  <c r="D163" i="2"/>
  <c r="AN163" i="2"/>
  <c r="D223" i="2"/>
  <c r="AN223" i="2"/>
  <c r="AJ201" i="2"/>
  <c r="AL201" i="2"/>
  <c r="AK201" i="2"/>
  <c r="J206" i="2"/>
  <c r="AN206" i="2"/>
  <c r="AN227" i="2"/>
  <c r="AP206" i="2"/>
  <c r="E211" i="2"/>
  <c r="AP210" i="2" s="1"/>
  <c r="AL73" i="2"/>
  <c r="E256" i="2"/>
  <c r="J251" i="2"/>
  <c r="AL251" i="2" s="1"/>
  <c r="H256" i="2"/>
  <c r="J253" i="2"/>
  <c r="AN221" i="2"/>
  <c r="AK84" i="2"/>
  <c r="AL84" i="2"/>
  <c r="AJ84" i="2"/>
  <c r="AL167" i="2"/>
  <c r="AJ167" i="2"/>
  <c r="AL212" i="2"/>
  <c r="AJ212" i="2"/>
  <c r="D242" i="2"/>
  <c r="AN242" i="2"/>
  <c r="P71" i="2"/>
  <c r="AK48" i="2"/>
  <c r="AL48" i="2"/>
  <c r="AJ48" i="2"/>
  <c r="AK167" i="2"/>
  <c r="AL137" i="2"/>
  <c r="AJ137" i="2"/>
  <c r="AK137" i="2"/>
  <c r="AL257" i="2"/>
  <c r="AJ257" i="2"/>
  <c r="AL156" i="2"/>
  <c r="AJ63" i="2"/>
  <c r="AP93" i="53" l="1"/>
  <c r="AR93" i="53"/>
  <c r="AQ93" i="53"/>
  <c r="J63" i="53"/>
  <c r="G65" i="53"/>
  <c r="AQ69" i="53"/>
  <c r="AQ61" i="53"/>
  <c r="AL59" i="2"/>
  <c r="D38" i="53"/>
  <c r="AV63" i="53"/>
  <c r="D46" i="53"/>
  <c r="AP46" i="53" s="1"/>
  <c r="AT46" i="53"/>
  <c r="AV67" i="53"/>
  <c r="AV46" i="53"/>
  <c r="AV44" i="53"/>
  <c r="AV69" i="53"/>
  <c r="D48" i="53"/>
  <c r="AT48" i="53"/>
  <c r="D63" i="53"/>
  <c r="AT63" i="53"/>
  <c r="D65" i="53"/>
  <c r="AR65" i="53" s="1"/>
  <c r="AT65" i="53"/>
  <c r="G48" i="53"/>
  <c r="AR48" i="53" s="1"/>
  <c r="AP120" i="2"/>
  <c r="AJ120" i="2"/>
  <c r="AL118" i="2"/>
  <c r="AK122" i="2"/>
  <c r="D40" i="2"/>
  <c r="AK40" i="2" s="1"/>
  <c r="D23" i="2"/>
  <c r="AK23" i="2" s="1"/>
  <c r="AN23" i="2"/>
  <c r="AL93" i="2"/>
  <c r="D91" i="2"/>
  <c r="AL91" i="2" s="1"/>
  <c r="AN91" i="2"/>
  <c r="D6" i="2"/>
  <c r="AL6" i="2" s="1"/>
  <c r="AN6" i="2"/>
  <c r="AP122" i="2"/>
  <c r="D114" i="2"/>
  <c r="AN114" i="2"/>
  <c r="AK42" i="2"/>
  <c r="D10" i="2"/>
  <c r="AK10" i="2" s="1"/>
  <c r="AQ65" i="53"/>
  <c r="AQ42" i="53"/>
  <c r="AP40" i="53"/>
  <c r="O20" i="1"/>
  <c r="O53" i="1"/>
  <c r="O28" i="1"/>
  <c r="O26" i="1"/>
  <c r="O14" i="1"/>
  <c r="O35" i="1"/>
  <c r="O19" i="1"/>
  <c r="O36" i="1"/>
  <c r="O64" i="1"/>
  <c r="O25" i="1"/>
  <c r="O27" i="1"/>
  <c r="O44" i="1"/>
  <c r="O55" i="1"/>
  <c r="O33" i="1"/>
  <c r="O39" i="1"/>
  <c r="O40" i="1"/>
  <c r="O43" i="1"/>
  <c r="O47" i="1"/>
  <c r="O29" i="1"/>
  <c r="O31" i="1"/>
  <c r="O57" i="1"/>
  <c r="O48" i="1"/>
  <c r="O37" i="1"/>
  <c r="AD4" i="31"/>
  <c r="O12" i="1"/>
  <c r="O30" i="1"/>
  <c r="O61" i="1"/>
  <c r="O58" i="1"/>
  <c r="O41" i="1"/>
  <c r="O32" i="1"/>
  <c r="O60" i="1"/>
  <c r="O38" i="1"/>
  <c r="O34" i="1"/>
  <c r="O62" i="1"/>
  <c r="O65" i="1"/>
  <c r="O52" i="1"/>
  <c r="O15" i="1"/>
  <c r="O11" i="1"/>
  <c r="O10" i="1"/>
  <c r="O16" i="1"/>
  <c r="O63" i="1"/>
  <c r="O13" i="1"/>
  <c r="O22" i="1"/>
  <c r="O23" i="1"/>
  <c r="O18" i="1"/>
  <c r="O17" i="1"/>
  <c r="O24" i="1"/>
  <c r="O51" i="1"/>
  <c r="O59" i="1"/>
  <c r="O9" i="1"/>
  <c r="O54" i="1"/>
  <c r="O21" i="1"/>
  <c r="O50" i="1"/>
  <c r="O49" i="1"/>
  <c r="AL268" i="2"/>
  <c r="AQ63" i="53"/>
  <c r="AP114" i="53"/>
  <c r="AP67" i="53"/>
  <c r="AP65" i="53"/>
  <c r="AR118" i="53"/>
  <c r="AR251" i="53"/>
  <c r="AR195" i="53"/>
  <c r="AR159" i="53"/>
  <c r="AP161" i="53"/>
  <c r="AP118" i="53"/>
  <c r="AS118" i="53" s="1"/>
  <c r="AY118" i="53" s="1"/>
  <c r="AP116" i="53"/>
  <c r="AP78" i="53"/>
  <c r="AJ10" i="2"/>
  <c r="AR71" i="53"/>
  <c r="AP12" i="2"/>
  <c r="AP42" i="53"/>
  <c r="AR189" i="53"/>
  <c r="AQ59" i="53"/>
  <c r="AR42" i="53"/>
  <c r="AP59" i="53"/>
  <c r="AP199" i="53"/>
  <c r="AS199" i="53" s="1"/>
  <c r="AY199" i="53" s="1"/>
  <c r="AQ251" i="53"/>
  <c r="AR110" i="53"/>
  <c r="AP38" i="53"/>
  <c r="AR255" i="53"/>
  <c r="AQ189" i="53"/>
  <c r="AS189" i="53" s="1"/>
  <c r="AY189" i="53" s="1"/>
  <c r="AS82" i="53"/>
  <c r="AY82" i="53" s="1"/>
  <c r="AP112" i="53"/>
  <c r="D268" i="53"/>
  <c r="AQ268" i="53" s="1"/>
  <c r="AS257" i="53"/>
  <c r="AR174" i="53"/>
  <c r="AS212" i="53"/>
  <c r="AY212" i="53" s="1"/>
  <c r="AS234" i="53"/>
  <c r="AY234" i="53" s="1"/>
  <c r="AP169" i="53"/>
  <c r="AS27" i="53"/>
  <c r="AR114" i="53"/>
  <c r="AR40" i="53"/>
  <c r="AQ44" i="53"/>
  <c r="AQ114" i="53"/>
  <c r="AS165" i="53"/>
  <c r="AY165" i="53" s="1"/>
  <c r="AV180" i="53"/>
  <c r="AY257" i="53"/>
  <c r="AS91" i="53"/>
  <c r="AY91" i="53" s="1"/>
  <c r="AQ174" i="53"/>
  <c r="AS16" i="53"/>
  <c r="AY16" i="53" s="1"/>
  <c r="AQ195" i="53"/>
  <c r="AR78" i="53"/>
  <c r="AV255" i="53"/>
  <c r="AQ255" i="53"/>
  <c r="AS255" i="53" s="1"/>
  <c r="AQ116" i="53"/>
  <c r="AQ40" i="53"/>
  <c r="AR89" i="53"/>
  <c r="AQ242" i="53"/>
  <c r="AV238" i="53"/>
  <c r="AP89" i="53"/>
  <c r="AS89" i="53" s="1"/>
  <c r="AY89" i="53" s="1"/>
  <c r="AR161" i="53"/>
  <c r="AP251" i="53"/>
  <c r="AQ159" i="53"/>
  <c r="AP101" i="53"/>
  <c r="AP191" i="53"/>
  <c r="AS191" i="53" s="1"/>
  <c r="AY191" i="53" s="1"/>
  <c r="AP23" i="53"/>
  <c r="AS23" i="53" s="1"/>
  <c r="AY23" i="53" s="1"/>
  <c r="AR112" i="53"/>
  <c r="AS105" i="53"/>
  <c r="AY105" i="53" s="1"/>
  <c r="AR101" i="53"/>
  <c r="AS8" i="53"/>
  <c r="AY8" i="53" s="1"/>
  <c r="AP270" i="53"/>
  <c r="AQ270" i="53"/>
  <c r="AR270" i="53"/>
  <c r="AP57" i="53"/>
  <c r="AR57" i="53"/>
  <c r="AQ57" i="53"/>
  <c r="AP272" i="53"/>
  <c r="AQ272" i="53"/>
  <c r="AR272" i="53"/>
  <c r="AQ12" i="53"/>
  <c r="AR12" i="53"/>
  <c r="AP12" i="53"/>
  <c r="AR264" i="53"/>
  <c r="AQ264" i="53"/>
  <c r="AP264" i="53"/>
  <c r="D236" i="53"/>
  <c r="AT236" i="53"/>
  <c r="AR95" i="53"/>
  <c r="AP131" i="53"/>
  <c r="AR131" i="53"/>
  <c r="AQ131" i="53"/>
  <c r="AQ249" i="53"/>
  <c r="AR249" i="53"/>
  <c r="AP249" i="53"/>
  <c r="AQ161" i="53"/>
  <c r="AR167" i="53"/>
  <c r="AP167" i="53"/>
  <c r="AQ167" i="53"/>
  <c r="AP6" i="53"/>
  <c r="AS6" i="53" s="1"/>
  <c r="AY6" i="53" s="1"/>
  <c r="AR23" i="53"/>
  <c r="AQ112" i="53"/>
  <c r="AP242" i="53"/>
  <c r="AP174" i="53"/>
  <c r="AP87" i="53"/>
  <c r="AQ87" i="53"/>
  <c r="AR87" i="53"/>
  <c r="AP69" i="53"/>
  <c r="AS69" i="53" s="1"/>
  <c r="AR38" i="53"/>
  <c r="AQ31" i="53"/>
  <c r="AR31" i="53"/>
  <c r="AP31" i="53"/>
  <c r="AS25" i="53"/>
  <c r="AY25" i="53" s="1"/>
  <c r="AR80" i="53"/>
  <c r="AR67" i="53"/>
  <c r="AQ110" i="53"/>
  <c r="AQ101" i="53"/>
  <c r="AQ95" i="53"/>
  <c r="AS95" i="53" s="1"/>
  <c r="AY95" i="53" s="1"/>
  <c r="AQ71" i="53"/>
  <c r="AP44" i="53"/>
  <c r="AQ78" i="53"/>
  <c r="AP76" i="53"/>
  <c r="AQ76" i="53"/>
  <c r="AR76" i="53"/>
  <c r="AP133" i="53"/>
  <c r="AQ133" i="53"/>
  <c r="AR133" i="53"/>
  <c r="AQ80" i="53"/>
  <c r="AS80" i="53" s="1"/>
  <c r="AP240" i="53"/>
  <c r="AQ240" i="53"/>
  <c r="AR240" i="53"/>
  <c r="AR227" i="53"/>
  <c r="AP227" i="53"/>
  <c r="AQ227" i="53"/>
  <c r="AR148" i="53"/>
  <c r="AP148" i="53"/>
  <c r="AQ148" i="53"/>
  <c r="AQ154" i="53"/>
  <c r="AR154" i="53"/>
  <c r="AP154" i="53"/>
  <c r="AR178" i="53"/>
  <c r="AQ178" i="53"/>
  <c r="AP178" i="53"/>
  <c r="AR208" i="53"/>
  <c r="AP208" i="53"/>
  <c r="AQ208" i="53"/>
  <c r="AP204" i="53"/>
  <c r="AQ204" i="53"/>
  <c r="AR204" i="53"/>
  <c r="AQ135" i="53"/>
  <c r="AR135" i="53"/>
  <c r="AP135" i="53"/>
  <c r="AP150" i="53"/>
  <c r="AR150" i="53"/>
  <c r="AQ150" i="53"/>
  <c r="AV135" i="53"/>
  <c r="AR36" i="53"/>
  <c r="AP36" i="53"/>
  <c r="AQ36" i="53"/>
  <c r="AQ146" i="53"/>
  <c r="AR146" i="53"/>
  <c r="AP146" i="53"/>
  <c r="AQ169" i="53"/>
  <c r="AS169" i="53" s="1"/>
  <c r="AY169" i="53" s="1"/>
  <c r="AR219" i="53"/>
  <c r="AQ219" i="53"/>
  <c r="AP219" i="53"/>
  <c r="AR199" i="53"/>
  <c r="AR6" i="53"/>
  <c r="AR197" i="53"/>
  <c r="AQ197" i="53"/>
  <c r="AP197" i="53"/>
  <c r="AP125" i="53"/>
  <c r="AQ125" i="53"/>
  <c r="AR125" i="53"/>
  <c r="AP195" i="53"/>
  <c r="AV163" i="53"/>
  <c r="AR137" i="53"/>
  <c r="AQ137" i="53"/>
  <c r="AP137" i="53"/>
  <c r="AR69" i="53"/>
  <c r="AQ38" i="53"/>
  <c r="AQ67" i="53"/>
  <c r="D127" i="53"/>
  <c r="AT127" i="53"/>
  <c r="AP110" i="53"/>
  <c r="AP103" i="53"/>
  <c r="AQ103" i="53"/>
  <c r="AR103" i="53"/>
  <c r="AS61" i="53"/>
  <c r="AY61" i="53" s="1"/>
  <c r="AQ225" i="53"/>
  <c r="AR225" i="53"/>
  <c r="AP225" i="53"/>
  <c r="AP71" i="53"/>
  <c r="AQ176" i="53"/>
  <c r="AR176" i="53"/>
  <c r="AP176" i="53"/>
  <c r="AP210" i="53"/>
  <c r="AR210" i="53"/>
  <c r="AQ210" i="53"/>
  <c r="AP182" i="53"/>
  <c r="AQ182" i="53"/>
  <c r="AR182" i="53"/>
  <c r="AP152" i="53"/>
  <c r="AQ152" i="53"/>
  <c r="AR152" i="53"/>
  <c r="AR14" i="53"/>
  <c r="AP14" i="53"/>
  <c r="AQ14" i="53"/>
  <c r="AQ184" i="53"/>
  <c r="AR184" i="53"/>
  <c r="AP184" i="53"/>
  <c r="AP229" i="53"/>
  <c r="AR229" i="53"/>
  <c r="AQ229" i="53"/>
  <c r="AP266" i="53"/>
  <c r="AQ266" i="53"/>
  <c r="AR266" i="53"/>
  <c r="AP253" i="53"/>
  <c r="AR253" i="53"/>
  <c r="AQ253" i="53"/>
  <c r="AQ206" i="53"/>
  <c r="AR206" i="53"/>
  <c r="AP206" i="53"/>
  <c r="AP21" i="53"/>
  <c r="AQ21" i="53"/>
  <c r="AR21" i="53"/>
  <c r="AP180" i="53"/>
  <c r="AQ180" i="53"/>
  <c r="AR180" i="53"/>
  <c r="AQ214" i="53"/>
  <c r="AR214" i="53"/>
  <c r="AP214" i="53"/>
  <c r="AP142" i="53"/>
  <c r="AQ142" i="53"/>
  <c r="AR142" i="53"/>
  <c r="D144" i="53"/>
  <c r="D221" i="53"/>
  <c r="AT221" i="53"/>
  <c r="AP159" i="53"/>
  <c r="AR99" i="53"/>
  <c r="AQ99" i="53"/>
  <c r="AP99" i="53"/>
  <c r="D10" i="53"/>
  <c r="AT10" i="53"/>
  <c r="AQ4" i="53"/>
  <c r="AR4" i="53"/>
  <c r="AP4" i="53"/>
  <c r="AR191" i="53"/>
  <c r="AS120" i="53"/>
  <c r="AY120" i="53" s="1"/>
  <c r="AP29" i="53"/>
  <c r="AQ29" i="53"/>
  <c r="AR29" i="53"/>
  <c r="AV154" i="53"/>
  <c r="AS93" i="53"/>
  <c r="AY93" i="53" s="1"/>
  <c r="AQ97" i="53"/>
  <c r="AR97" i="53"/>
  <c r="AP97" i="53"/>
  <c r="AS50" i="53"/>
  <c r="AY50" i="53" s="1"/>
  <c r="AP163" i="53"/>
  <c r="AQ163" i="53"/>
  <c r="AR163" i="53"/>
  <c r="AR129" i="53"/>
  <c r="AP129" i="53"/>
  <c r="AQ129" i="53"/>
  <c r="D193" i="53"/>
  <c r="D223" i="53"/>
  <c r="D238" i="53"/>
  <c r="AY27" i="53"/>
  <c r="AM210" i="2"/>
  <c r="AS210" i="2" s="1"/>
  <c r="AJ118" i="2"/>
  <c r="AK118" i="2"/>
  <c r="AL114" i="2"/>
  <c r="AJ114" i="2"/>
  <c r="AP225" i="2"/>
  <c r="AM156" i="2"/>
  <c r="AJ103" i="2"/>
  <c r="AJ171" i="2"/>
  <c r="AJ42" i="2"/>
  <c r="AK65" i="2"/>
  <c r="AM65" i="2" s="1"/>
  <c r="AS65" i="2" s="1"/>
  <c r="AJ197" i="2"/>
  <c r="AL116" i="2"/>
  <c r="AM186" i="2"/>
  <c r="AS186" i="2" s="1"/>
  <c r="AL82" i="2"/>
  <c r="AL46" i="2"/>
  <c r="AK274" i="2"/>
  <c r="AM274" i="2" s="1"/>
  <c r="AS274" i="2" s="1"/>
  <c r="AP195" i="2"/>
  <c r="AL57" i="2"/>
  <c r="AM29" i="2"/>
  <c r="AS29" i="2" s="1"/>
  <c r="AM31" i="2"/>
  <c r="AS31" i="2" s="1"/>
  <c r="AK61" i="2"/>
  <c r="AM61" i="2" s="1"/>
  <c r="AS61" i="2" s="1"/>
  <c r="AJ236" i="2"/>
  <c r="AM236" i="2" s="1"/>
  <c r="AS236" i="2" s="1"/>
  <c r="AL42" i="2"/>
  <c r="AL61" i="2"/>
  <c r="AK82" i="2"/>
  <c r="AM82" i="2" s="1"/>
  <c r="AS82" i="2" s="1"/>
  <c r="AL171" i="2"/>
  <c r="AL65" i="2"/>
  <c r="AK46" i="2"/>
  <c r="AL112" i="2"/>
  <c r="AL103" i="2"/>
  <c r="AP270" i="2"/>
  <c r="AK57" i="2"/>
  <c r="AK93" i="2"/>
  <c r="AJ46" i="2"/>
  <c r="AM171" i="2"/>
  <c r="AS171" i="2" s="1"/>
  <c r="AJ67" i="2"/>
  <c r="AM229" i="2"/>
  <c r="AS229" i="2" s="1"/>
  <c r="AM97" i="2"/>
  <c r="AL23" i="2"/>
  <c r="AJ25" i="2"/>
  <c r="AM25" i="2" s="1"/>
  <c r="AS25" i="2" s="1"/>
  <c r="AJ23" i="2"/>
  <c r="AM23" i="2" s="1"/>
  <c r="AS23" i="2" s="1"/>
  <c r="AL25" i="2"/>
  <c r="AJ36" i="2"/>
  <c r="AK103" i="2"/>
  <c r="AM244" i="2"/>
  <c r="AS244" i="2" s="1"/>
  <c r="AK214" i="2"/>
  <c r="AM259" i="2"/>
  <c r="AS259" i="2" s="1"/>
  <c r="AJ139" i="2"/>
  <c r="AK139" i="2"/>
  <c r="AJ214" i="2"/>
  <c r="AM214" i="2" s="1"/>
  <c r="AS214" i="2" s="1"/>
  <c r="AJ16" i="2"/>
  <c r="AL16" i="2"/>
  <c r="AK16" i="2"/>
  <c r="AL231" i="2"/>
  <c r="AJ169" i="2"/>
  <c r="AL216" i="2"/>
  <c r="AK12" i="2"/>
  <c r="AL12" i="2"/>
  <c r="AJ12" i="2"/>
  <c r="AK169" i="2"/>
  <c r="AK14" i="2"/>
  <c r="AM14" i="2" s="1"/>
  <c r="AS14" i="2" s="1"/>
  <c r="AJ216" i="2"/>
  <c r="AM216" i="2" s="1"/>
  <c r="AM27" i="2"/>
  <c r="AS27" i="2" s="1"/>
  <c r="AL14" i="2"/>
  <c r="AL274" i="2"/>
  <c r="AK231" i="2"/>
  <c r="AM231" i="2" s="1"/>
  <c r="AK184" i="2"/>
  <c r="AL184" i="2"/>
  <c r="AJ184" i="2"/>
  <c r="AS97" i="2"/>
  <c r="AK255" i="2"/>
  <c r="AK38" i="2"/>
  <c r="AL253" i="2"/>
  <c r="AJ255" i="2"/>
  <c r="AL21" i="2"/>
  <c r="AL78" i="2"/>
  <c r="AJ78" i="2"/>
  <c r="AK95" i="2"/>
  <c r="AM95" i="2" s="1"/>
  <c r="AS95" i="2" s="1"/>
  <c r="AK21" i="2"/>
  <c r="AL95" i="2"/>
  <c r="AM257" i="2"/>
  <c r="AS257" i="2" s="1"/>
  <c r="AL236" i="2"/>
  <c r="AK180" i="2"/>
  <c r="AK197" i="2"/>
  <c r="AJ180" i="2"/>
  <c r="AL182" i="2"/>
  <c r="AJ93" i="2"/>
  <c r="AJ57" i="2"/>
  <c r="AL8" i="2"/>
  <c r="AJ8" i="2"/>
  <c r="AM8" i="2" s="1"/>
  <c r="AS8" i="2" s="1"/>
  <c r="AK182" i="2"/>
  <c r="AM182" i="2" s="1"/>
  <c r="AJ21" i="2"/>
  <c r="AN182" i="2"/>
  <c r="AL135" i="2"/>
  <c r="AJ127" i="2"/>
  <c r="AJ112" i="2"/>
  <c r="AM63" i="2"/>
  <c r="AS63" i="2" s="1"/>
  <c r="AK105" i="2"/>
  <c r="AP212" i="2"/>
  <c r="AM73" i="2"/>
  <c r="AS73" i="2" s="1"/>
  <c r="AP152" i="2"/>
  <c r="AK152" i="2"/>
  <c r="AK208" i="2"/>
  <c r="AM208" i="2" s="1"/>
  <c r="AS208" i="2" s="1"/>
  <c r="AK99" i="2"/>
  <c r="AM99" i="2" s="1"/>
  <c r="AS99" i="2" s="1"/>
  <c r="AJ135" i="2"/>
  <c r="AK135" i="2"/>
  <c r="AJ44" i="2"/>
  <c r="AM44" i="2" s="1"/>
  <c r="AS44" i="2" s="1"/>
  <c r="AL208" i="2"/>
  <c r="AP135" i="2"/>
  <c r="AP150" i="2"/>
  <c r="AJ80" i="2"/>
  <c r="AM80" i="2" s="1"/>
  <c r="AS80" i="2" s="1"/>
  <c r="AK78" i="2"/>
  <c r="AK116" i="2"/>
  <c r="AM116" i="2" s="1"/>
  <c r="AS116" i="2" s="1"/>
  <c r="AJ59" i="2"/>
  <c r="AJ101" i="2"/>
  <c r="AL127" i="2"/>
  <c r="AP154" i="2"/>
  <c r="AL89" i="2"/>
  <c r="AP182" i="2"/>
  <c r="AL144" i="2"/>
  <c r="AK127" i="2"/>
  <c r="AK253" i="2"/>
  <c r="AJ144" i="2"/>
  <c r="AJ146" i="2"/>
  <c r="AL165" i="2"/>
  <c r="AL99" i="2"/>
  <c r="AJ161" i="2"/>
  <c r="AK268" i="2"/>
  <c r="AM268" i="2" s="1"/>
  <c r="AS268" i="2" s="1"/>
  <c r="AJ152" i="2"/>
  <c r="AJ89" i="2"/>
  <c r="AJ105" i="2"/>
  <c r="AK89" i="2"/>
  <c r="AP156" i="2"/>
  <c r="AJ176" i="2"/>
  <c r="AM176" i="2" s="1"/>
  <c r="AS176" i="2" s="1"/>
  <c r="AL152" i="2"/>
  <c r="AJ223" i="2"/>
  <c r="AK238" i="2"/>
  <c r="AM238" i="2" s="1"/>
  <c r="AS238" i="2" s="1"/>
  <c r="AP167" i="2"/>
  <c r="AK144" i="2"/>
  <c r="AP137" i="2"/>
  <c r="AK193" i="2"/>
  <c r="AL101" i="2"/>
  <c r="AJ122" i="2"/>
  <c r="AJ199" i="2"/>
  <c r="AL120" i="2"/>
  <c r="AL44" i="2"/>
  <c r="AK101" i="2"/>
  <c r="AK120" i="2"/>
  <c r="AM120" i="2" s="1"/>
  <c r="AP227" i="2"/>
  <c r="AP242" i="2"/>
  <c r="AK199" i="2"/>
  <c r="AK114" i="2"/>
  <c r="AL105" i="2"/>
  <c r="AL122" i="2"/>
  <c r="AK154" i="2"/>
  <c r="AJ148" i="2"/>
  <c r="AJ38" i="2"/>
  <c r="AK112" i="2"/>
  <c r="AL176" i="2"/>
  <c r="AJ154" i="2"/>
  <c r="AL38" i="2"/>
  <c r="AJ253" i="2"/>
  <c r="AL36" i="2"/>
  <c r="AL178" i="2"/>
  <c r="AL148" i="2"/>
  <c r="AK146" i="2"/>
  <c r="AL238" i="2"/>
  <c r="AL80" i="2"/>
  <c r="AL107" i="2"/>
  <c r="AK107" i="2"/>
  <c r="AM107" i="2" s="1"/>
  <c r="AS107" i="2" s="1"/>
  <c r="AK59" i="2"/>
  <c r="AP197" i="2"/>
  <c r="AM212" i="2"/>
  <c r="AK251" i="2"/>
  <c r="AL223" i="2"/>
  <c r="AJ150" i="2"/>
  <c r="AK148" i="2"/>
  <c r="AJ178" i="2"/>
  <c r="AM178" i="2" s="1"/>
  <c r="AS178" i="2" s="1"/>
  <c r="AJ251" i="2"/>
  <c r="AK36" i="2"/>
  <c r="AJ193" i="2"/>
  <c r="AL193" i="2"/>
  <c r="AL69" i="2"/>
  <c r="AJ69" i="2"/>
  <c r="AK69" i="2"/>
  <c r="AN270" i="2"/>
  <c r="D270" i="2"/>
  <c r="AJ4" i="2"/>
  <c r="AK4" i="2"/>
  <c r="AL4" i="2"/>
  <c r="AK165" i="2"/>
  <c r="D195" i="2"/>
  <c r="AN195" i="2"/>
  <c r="AJ191" i="2"/>
  <c r="AL191" i="2"/>
  <c r="AN225" i="2"/>
  <c r="G225" i="2"/>
  <c r="AK150" i="2"/>
  <c r="AL146" i="2"/>
  <c r="AK191" i="2"/>
  <c r="AM201" i="2"/>
  <c r="AS201" i="2" s="1"/>
  <c r="AK223" i="2"/>
  <c r="AJ165" i="2"/>
  <c r="AJ221" i="2"/>
  <c r="AK221" i="2"/>
  <c r="AL221" i="2"/>
  <c r="D129" i="2"/>
  <c r="AN129" i="2"/>
  <c r="AK67" i="2"/>
  <c r="AL67" i="2"/>
  <c r="AK266" i="2"/>
  <c r="AL266" i="2"/>
  <c r="AJ266" i="2"/>
  <c r="AN240" i="2"/>
  <c r="D240" i="2"/>
  <c r="G272" i="2"/>
  <c r="AN272" i="2"/>
  <c r="AL161" i="2"/>
  <c r="AK161" i="2"/>
  <c r="AJ131" i="2"/>
  <c r="AL131" i="2"/>
  <c r="AK131" i="2"/>
  <c r="AL133" i="2"/>
  <c r="AJ133" i="2"/>
  <c r="AK133" i="2"/>
  <c r="AM227" i="2"/>
  <c r="AK206" i="2"/>
  <c r="AL206" i="2"/>
  <c r="AJ206" i="2"/>
  <c r="AM84" i="2"/>
  <c r="AS84" i="2" s="1"/>
  <c r="AL163" i="2"/>
  <c r="AK163" i="2"/>
  <c r="AJ163" i="2"/>
  <c r="AP255" i="2"/>
  <c r="AK242" i="2"/>
  <c r="AL242" i="2"/>
  <c r="AJ242" i="2"/>
  <c r="AM167" i="2"/>
  <c r="AM137" i="2"/>
  <c r="AM48" i="2"/>
  <c r="AS48" i="2" s="1"/>
  <c r="AK71" i="2"/>
  <c r="AL71" i="2"/>
  <c r="AJ71" i="2"/>
  <c r="DA49" i="30"/>
  <c r="BW57" i="30"/>
  <c r="DX61" i="30"/>
  <c r="AK32" i="30"/>
  <c r="M53" i="30"/>
  <c r="I49" i="31"/>
  <c r="DV67" i="30"/>
  <c r="BO22" i="30"/>
  <c r="DE18" i="30"/>
  <c r="BE14" i="31"/>
  <c r="AI22" i="31"/>
  <c r="DG32" i="30"/>
  <c r="CG18" i="30"/>
  <c r="BC22" i="31"/>
  <c r="BA18" i="30"/>
  <c r="AC32" i="30"/>
  <c r="AK67" i="31"/>
  <c r="DO22" i="30"/>
  <c r="K22" i="31"/>
  <c r="E67" i="31"/>
  <c r="AE22" i="31"/>
  <c r="BK22" i="31"/>
  <c r="CU57" i="30"/>
  <c r="CA9" i="50"/>
  <c r="CY22" i="30"/>
  <c r="I49" i="30"/>
  <c r="K22" i="30"/>
  <c r="AS53" i="30"/>
  <c r="AK53" i="31"/>
  <c r="DW22" i="30"/>
  <c r="Q42" i="31"/>
  <c r="AB9" i="51"/>
  <c r="W67" i="31"/>
  <c r="AK67" i="30"/>
  <c r="T6" i="11"/>
  <c r="AQ22" i="31"/>
  <c r="BU49" i="30"/>
  <c r="BE67" i="30"/>
  <c r="O57" i="31"/>
  <c r="Y49" i="31"/>
  <c r="A6" i="12"/>
  <c r="AQ10" i="30"/>
  <c r="AM32" i="31"/>
  <c r="AS32" i="30"/>
  <c r="AO14" i="30"/>
  <c r="CP26" i="30"/>
  <c r="DC57" i="30"/>
  <c r="L6" i="11"/>
  <c r="AQ57" i="31"/>
  <c r="CC42" i="30"/>
  <c r="M6" i="12"/>
  <c r="BW67" i="30"/>
  <c r="AY22" i="31"/>
  <c r="S57" i="31"/>
  <c r="CI22" i="30"/>
  <c r="CW53" i="30"/>
  <c r="CK14" i="30"/>
  <c r="DI42" i="30"/>
  <c r="AC53" i="31"/>
  <c r="BP28" i="37"/>
  <c r="BG22" i="31"/>
  <c r="DV61" i="30"/>
  <c r="T16" i="37"/>
  <c r="O32" i="31"/>
  <c r="M6" i="11"/>
  <c r="Y6" i="48"/>
  <c r="BC67" i="31"/>
  <c r="CO53" i="30"/>
  <c r="H6" i="11"/>
  <c r="BG57" i="31"/>
  <c r="Y14" i="30"/>
  <c r="AQ32" i="31"/>
  <c r="CO18" i="30"/>
  <c r="O22" i="30"/>
  <c r="DC10" i="30"/>
  <c r="S32" i="31"/>
  <c r="DO32" i="30"/>
  <c r="CA67" i="30"/>
  <c r="AM22" i="31"/>
  <c r="CQ57" i="30"/>
  <c r="AW42" i="30"/>
  <c r="C32" i="31"/>
  <c r="AS53" i="31"/>
  <c r="CI57" i="30"/>
  <c r="E18" i="31"/>
  <c r="K32" i="31"/>
  <c r="Y14" i="31"/>
  <c r="CW18" i="30"/>
  <c r="BK57" i="31"/>
  <c r="CR32" i="30"/>
  <c r="CP61" i="30"/>
  <c r="AS18" i="31"/>
  <c r="U18" i="30"/>
  <c r="BQ18" i="30"/>
  <c r="AU32" i="31"/>
  <c r="DW57" i="30"/>
  <c r="AK18" i="30"/>
  <c r="AK53" i="30"/>
  <c r="AC6" i="48"/>
  <c r="BA53" i="31"/>
  <c r="DK67" i="30"/>
  <c r="BS67" i="30"/>
  <c r="BK32" i="31"/>
  <c r="I6" i="12"/>
  <c r="Y49" i="30"/>
  <c r="E32" i="30"/>
  <c r="BI18" i="31"/>
  <c r="K57" i="31"/>
  <c r="U18" i="31"/>
  <c r="CE67" i="30"/>
  <c r="AC18" i="31"/>
  <c r="CA9" i="51"/>
  <c r="BZ16" i="47"/>
  <c r="CQ22" i="30"/>
  <c r="Y6" i="11"/>
  <c r="E53" i="30"/>
  <c r="DO57" i="30"/>
  <c r="Z16" i="47"/>
  <c r="DX26" i="30"/>
  <c r="BO67" i="30"/>
  <c r="O22" i="31"/>
  <c r="AC6" i="11"/>
  <c r="K67" i="31"/>
  <c r="DS57" i="30"/>
  <c r="DU53" i="30"/>
  <c r="W10" i="30"/>
  <c r="Y6" i="12"/>
  <c r="BA32" i="30"/>
  <c r="CR26" i="30"/>
  <c r="AE57" i="31"/>
  <c r="AQ67" i="31"/>
  <c r="AI32" i="31"/>
  <c r="BK67" i="31"/>
  <c r="CM22" i="30"/>
  <c r="I14" i="30"/>
  <c r="DX32" i="30"/>
  <c r="DK22" i="30"/>
  <c r="AY57" i="31"/>
  <c r="AB6" i="11"/>
  <c r="DC32" i="30"/>
  <c r="CI10" i="30"/>
  <c r="AA32" i="31"/>
  <c r="DM18" i="30"/>
  <c r="AE67" i="31"/>
  <c r="U6" i="11"/>
  <c r="BW22" i="30"/>
  <c r="CP67" i="30"/>
  <c r="Q42" i="30"/>
  <c r="DC22" i="30"/>
  <c r="D6" i="11"/>
  <c r="BD16" i="47"/>
  <c r="DC67" i="30"/>
  <c r="AF6" i="11"/>
  <c r="AS67" i="30"/>
  <c r="M67" i="30"/>
  <c r="E6" i="11"/>
  <c r="E53" i="31"/>
  <c r="AC6" i="12"/>
  <c r="DO67" i="30"/>
  <c r="M18" i="31"/>
  <c r="BA18" i="31"/>
  <c r="AU57" i="31"/>
  <c r="AO49" i="31"/>
  <c r="CM67" i="30"/>
  <c r="I14" i="31"/>
  <c r="BU14" i="30"/>
  <c r="CA57" i="30"/>
  <c r="W32" i="31"/>
  <c r="AW42" i="31"/>
  <c r="DA14" i="30"/>
  <c r="AA28" i="37"/>
  <c r="X6" i="11"/>
  <c r="E6" i="12"/>
  <c r="AB9" i="50"/>
  <c r="BI9" i="37"/>
  <c r="Y67" i="30"/>
  <c r="BS22" i="30"/>
  <c r="AA22" i="31"/>
  <c r="CI67" i="30"/>
  <c r="AU22" i="31"/>
  <c r="DG22" i="30"/>
  <c r="CU32" i="30"/>
  <c r="AY67" i="31"/>
  <c r="DG57" i="30"/>
  <c r="K32" i="30"/>
  <c r="CB38" i="51"/>
  <c r="CG53" i="30"/>
  <c r="DM53" i="30"/>
  <c r="CM32" i="30"/>
  <c r="DU18" i="30"/>
  <c r="J9" i="37"/>
  <c r="CR67" i="30"/>
  <c r="BG67" i="31"/>
  <c r="AO14" i="31"/>
  <c r="BQ53" i="30"/>
  <c r="BO57" i="30"/>
  <c r="BC32" i="31"/>
  <c r="BI32" i="30"/>
  <c r="G22" i="31"/>
  <c r="BO9" i="47"/>
  <c r="DE53" i="30"/>
  <c r="U6" i="12"/>
  <c r="CU67" i="30"/>
  <c r="AK18" i="31"/>
  <c r="P9" i="47"/>
  <c r="D16" i="47"/>
  <c r="DK57" i="30"/>
  <c r="AY32" i="31"/>
  <c r="DK32" i="30"/>
  <c r="BE14" i="30"/>
  <c r="S67" i="31"/>
  <c r="DS22" i="30"/>
  <c r="DG67" i="30"/>
  <c r="Q6" i="12"/>
  <c r="G32" i="31"/>
  <c r="E18" i="30"/>
  <c r="CE57" i="30"/>
  <c r="BC57" i="31"/>
  <c r="BS57" i="30"/>
  <c r="E67" i="30"/>
  <c r="C22" i="31"/>
  <c r="W57" i="31"/>
  <c r="AO49" i="30"/>
  <c r="S22" i="31"/>
  <c r="O32" i="30"/>
  <c r="E16" i="37"/>
  <c r="BG32" i="31"/>
  <c r="CI32" i="30"/>
  <c r="DS32" i="30"/>
  <c r="CY57" i="30"/>
  <c r="AC18" i="30"/>
  <c r="P6" i="11"/>
  <c r="U53" i="31"/>
  <c r="Q28" i="37"/>
  <c r="CE22" i="30"/>
  <c r="M53" i="31"/>
  <c r="CY67" i="30"/>
  <c r="DS67" i="30"/>
  <c r="Q6" i="11"/>
  <c r="BE49" i="31"/>
  <c r="AE32" i="31"/>
  <c r="W10" i="31"/>
  <c r="I6" i="11"/>
  <c r="CR61" i="30"/>
  <c r="AA38" i="51"/>
  <c r="DQ49" i="30"/>
  <c r="AS18" i="30"/>
  <c r="DV26" i="30"/>
  <c r="CM57" i="30"/>
  <c r="M18" i="30"/>
  <c r="AA57" i="31"/>
  <c r="AA67" i="31"/>
  <c r="BY53" i="30"/>
  <c r="A6" i="11"/>
  <c r="BI53" i="31"/>
  <c r="AU67" i="31"/>
  <c r="CA22" i="30"/>
  <c r="BI18" i="30"/>
  <c r="O67" i="31"/>
  <c r="W22" i="31"/>
  <c r="BB28" i="37"/>
  <c r="DQ14" i="30"/>
  <c r="CP32" i="30"/>
  <c r="BY18" i="30"/>
  <c r="DV32" i="30"/>
  <c r="CY32" i="30"/>
  <c r="AQ10" i="31"/>
  <c r="CK49" i="30"/>
  <c r="CU22" i="30"/>
  <c r="U32" i="30"/>
  <c r="BE49" i="30"/>
  <c r="DX67" i="30"/>
  <c r="AK91" i="2" l="1"/>
  <c r="AP63" i="53"/>
  <c r="AS63" i="53" s="1"/>
  <c r="AY63" i="53" s="1"/>
  <c r="AL10" i="2"/>
  <c r="AM10" i="2"/>
  <c r="AS10" i="2" s="1"/>
  <c r="AR46" i="53"/>
  <c r="AQ48" i="53"/>
  <c r="AQ46" i="53"/>
  <c r="AR63" i="53"/>
  <c r="AP48" i="53"/>
  <c r="AY69" i="53"/>
  <c r="AM122" i="2"/>
  <c r="AS122" i="2" s="1"/>
  <c r="AM42" i="2"/>
  <c r="AS42" i="2" s="1"/>
  <c r="AL40" i="2"/>
  <c r="AJ40" i="2"/>
  <c r="AM40" i="2" s="1"/>
  <c r="AS40" i="2" s="1"/>
  <c r="AJ91" i="2"/>
  <c r="AJ6" i="2"/>
  <c r="AK6" i="2"/>
  <c r="AS42" i="53"/>
  <c r="AY42" i="53" s="1"/>
  <c r="AS40" i="53"/>
  <c r="AY40" i="53" s="1"/>
  <c r="AS65" i="53"/>
  <c r="AY65" i="53" s="1"/>
  <c r="O66" i="1"/>
  <c r="AS159" i="53"/>
  <c r="AY159" i="53" s="1"/>
  <c r="DR48" i="30"/>
  <c r="EE128" i="30" s="1"/>
  <c r="BR100" i="31"/>
  <c r="V9" i="31"/>
  <c r="BR75" i="31" s="1"/>
  <c r="O8" i="31"/>
  <c r="BR73" i="31" s="1"/>
  <c r="H48" i="30"/>
  <c r="ED125" i="30" s="1"/>
  <c r="BR102" i="31"/>
  <c r="BF13" i="31"/>
  <c r="BS80" i="31" s="1"/>
  <c r="DL17" i="30"/>
  <c r="ED84" i="30" s="1"/>
  <c r="T17" i="31"/>
  <c r="BR82" i="31" s="1"/>
  <c r="AE10" i="30"/>
  <c r="H34" i="30"/>
  <c r="H13" i="30"/>
  <c r="ED77" i="30" s="1"/>
  <c r="BS111" i="31"/>
  <c r="EE117" i="30"/>
  <c r="DV52" i="30"/>
  <c r="EE88" i="30" s="1"/>
  <c r="EE102" i="30"/>
  <c r="BR106" i="31"/>
  <c r="BL5" i="37"/>
  <c r="DB6" i="37" s="1"/>
  <c r="BR8" i="47"/>
  <c r="DH6" i="47" s="1"/>
  <c r="M8" i="47"/>
  <c r="DG6" i="47" s="1"/>
  <c r="H48" i="31"/>
  <c r="BR127" i="31" s="1"/>
  <c r="BS98" i="31"/>
  <c r="ED106" i="30"/>
  <c r="N52" i="31"/>
  <c r="BR99" i="31"/>
  <c r="BS104" i="31"/>
  <c r="AN48" i="30"/>
  <c r="ED126" i="30" s="1"/>
  <c r="O43" i="30"/>
  <c r="ED129" i="30" s="1"/>
  <c r="AT17" i="31"/>
  <c r="BS83" i="31" s="1"/>
  <c r="ED107" i="30"/>
  <c r="BR104" i="31"/>
  <c r="DX21" i="30"/>
  <c r="EE104" i="30" s="1"/>
  <c r="BP17" i="30"/>
  <c r="ED81" i="30" s="1"/>
  <c r="BS112" i="31"/>
  <c r="EE111" i="30"/>
  <c r="ED118" i="30"/>
  <c r="DS6" i="51"/>
  <c r="CA8" i="30"/>
  <c r="ED74" i="30" s="1"/>
  <c r="CH9" i="30"/>
  <c r="ED76" i="30" s="1"/>
  <c r="EE95" i="30"/>
  <c r="CF17" i="30"/>
  <c r="ED82" i="30" s="1"/>
  <c r="BR109" i="31"/>
  <c r="Z48" i="31"/>
  <c r="BS127" i="31" s="1"/>
  <c r="CV52" i="30"/>
  <c r="ED87" i="30" s="1"/>
  <c r="O43" i="31"/>
  <c r="BR130" i="31" s="1"/>
  <c r="CP39" i="30"/>
  <c r="BS99" i="31"/>
  <c r="BJ52" i="31"/>
  <c r="CL34" i="30"/>
  <c r="CL13" i="30"/>
  <c r="EE79" i="30" s="1"/>
  <c r="DK43" i="30"/>
  <c r="EE130" i="30" s="1"/>
  <c r="Z13" i="30"/>
  <c r="EE77" i="30" s="1"/>
  <c r="Z34" i="30"/>
  <c r="EE110" i="30"/>
  <c r="ED104" i="30"/>
  <c r="BS102" i="31"/>
  <c r="BR108" i="31"/>
  <c r="BS97" i="31"/>
  <c r="CZ13" i="30"/>
  <c r="ED80" i="30" s="1"/>
  <c r="CZ34" i="30"/>
  <c r="AZ17" i="31"/>
  <c r="BR84" i="31" s="1"/>
  <c r="ED110" i="30"/>
  <c r="AJ17" i="31"/>
  <c r="BR83" i="31" s="1"/>
  <c r="BS107" i="31"/>
  <c r="ED115" i="30"/>
  <c r="BS108" i="31"/>
  <c r="BS103" i="31"/>
  <c r="DV17" i="30"/>
  <c r="EE84" i="30" s="1"/>
  <c r="BJ17" i="31"/>
  <c r="BS84" i="31" s="1"/>
  <c r="AE10" i="31"/>
  <c r="BW6" i="47"/>
  <c r="AJ6" i="47"/>
  <c r="CA43" i="30"/>
  <c r="ED130" i="30" s="1"/>
  <c r="BT13" i="30"/>
  <c r="ED79" i="30" s="1"/>
  <c r="BT34" i="30"/>
  <c r="DF17" i="30"/>
  <c r="EE83" i="30" s="1"/>
  <c r="CP52" i="30"/>
  <c r="EE86" i="30" s="1"/>
  <c r="EE109" i="30"/>
  <c r="AY8" i="31"/>
  <c r="BS73" i="31" s="1"/>
  <c r="AR9" i="31"/>
  <c r="BS75" i="31" s="1"/>
  <c r="CV17" i="30"/>
  <c r="ED83" i="30" s="1"/>
  <c r="BF48" i="31"/>
  <c r="BS128" i="31" s="1"/>
  <c r="EE114" i="30"/>
  <c r="ED100" i="30"/>
  <c r="EE93" i="30"/>
  <c r="EE105" i="30"/>
  <c r="BR110" i="31"/>
  <c r="AN13" i="30"/>
  <c r="ED78" i="30" s="1"/>
  <c r="H13" i="31"/>
  <c r="BR79" i="31" s="1"/>
  <c r="AD17" i="31"/>
  <c r="BS82" i="31" s="1"/>
  <c r="ED117" i="30"/>
  <c r="BR97" i="31"/>
  <c r="DL52" i="30"/>
  <c r="ED88" i="30" s="1"/>
  <c r="BZ52" i="30"/>
  <c r="EE85" i="30" s="1"/>
  <c r="CF52" i="30"/>
  <c r="ED86" i="30" s="1"/>
  <c r="DF52" i="30"/>
  <c r="EE87" i="30" s="1"/>
  <c r="N17" i="30"/>
  <c r="EE89" i="30" s="1"/>
  <c r="BS106" i="31"/>
  <c r="BZ17" i="30"/>
  <c r="EE81" i="30" s="1"/>
  <c r="ED91" i="30"/>
  <c r="BP52" i="30"/>
  <c r="ED85" i="30" s="1"/>
  <c r="AY8" i="30"/>
  <c r="EE73" i="30" s="1"/>
  <c r="AR9" i="30"/>
  <c r="EE75" i="30" s="1"/>
  <c r="BQ6" i="37"/>
  <c r="AD6" i="37"/>
  <c r="BF13" i="30"/>
  <c r="EE78" i="30" s="1"/>
  <c r="BR107" i="31"/>
  <c r="V15" i="37"/>
  <c r="DB10" i="37" s="1"/>
  <c r="EE92" i="30"/>
  <c r="DT6" i="51"/>
  <c r="DS31" i="51"/>
  <c r="G5" i="37"/>
  <c r="DA6" i="37" s="1"/>
  <c r="DR34" i="30"/>
  <c r="DR13" i="30"/>
  <c r="EE80" i="30" s="1"/>
  <c r="ED92" i="30"/>
  <c r="BS100" i="31"/>
  <c r="AZ52" i="31"/>
  <c r="ED112" i="30"/>
  <c r="BT48" i="30"/>
  <c r="ED127" i="30" s="1"/>
  <c r="ED114" i="30"/>
  <c r="ED101" i="30"/>
  <c r="DD9" i="30"/>
  <c r="EE76" i="30" s="1"/>
  <c r="DK8" i="30"/>
  <c r="EE74" i="30" s="1"/>
  <c r="BR111" i="31"/>
  <c r="CR56" i="30"/>
  <c r="EE108" i="30" s="1"/>
  <c r="EE90" i="30"/>
  <c r="AY43" i="31"/>
  <c r="BS130" i="31" s="1"/>
  <c r="ED105" i="30"/>
  <c r="BR98" i="31"/>
  <c r="CP17" i="30"/>
  <c r="EE82" i="30" s="1"/>
  <c r="ED90" i="30"/>
  <c r="AD39" i="31"/>
  <c r="N17" i="31"/>
  <c r="BS81" i="31" s="1"/>
  <c r="Z13" i="31"/>
  <c r="BS79" i="31" s="1"/>
  <c r="BR103" i="31"/>
  <c r="ED102" i="30"/>
  <c r="D17" i="31"/>
  <c r="BR81" i="31" s="1"/>
  <c r="ED109" i="30"/>
  <c r="EE107" i="30"/>
  <c r="EE91" i="30"/>
  <c r="AT52" i="31"/>
  <c r="ED116" i="30"/>
  <c r="O8" i="30"/>
  <c r="ED73" i="30" s="1"/>
  <c r="V9" i="30"/>
  <c r="ED75" i="30" s="1"/>
  <c r="EE99" i="30"/>
  <c r="EE116" i="30"/>
  <c r="EE103" i="30"/>
  <c r="BS110" i="31"/>
  <c r="AY43" i="30"/>
  <c r="EE129" i="30" s="1"/>
  <c r="CL48" i="30"/>
  <c r="EE127" i="30" s="1"/>
  <c r="CI6" i="51"/>
  <c r="AV6" i="51"/>
  <c r="AD52" i="31"/>
  <c r="EE125" i="30"/>
  <c r="DX56" i="30"/>
  <c r="EE112" i="30" s="1"/>
  <c r="ED103" i="30"/>
  <c r="ED89" i="30"/>
  <c r="ED111" i="30"/>
  <c r="CR21" i="30"/>
  <c r="EE100" i="30" s="1"/>
  <c r="AN13" i="31"/>
  <c r="BR80" i="31" s="1"/>
  <c r="AN48" i="31"/>
  <c r="BR128" i="31" s="1"/>
  <c r="EE118" i="30"/>
  <c r="BR101" i="31"/>
  <c r="T52" i="31"/>
  <c r="BR105" i="31"/>
  <c r="AD39" i="30"/>
  <c r="ED93" i="30"/>
  <c r="BS101" i="31"/>
  <c r="CQ10" i="30"/>
  <c r="ED108" i="30"/>
  <c r="BR112" i="31"/>
  <c r="ED95" i="30"/>
  <c r="EE126" i="30"/>
  <c r="EE115" i="30"/>
  <c r="CZ48" i="30"/>
  <c r="ED128" i="30" s="1"/>
  <c r="EE106" i="30"/>
  <c r="AV6" i="50"/>
  <c r="CI6" i="50"/>
  <c r="AS114" i="53"/>
  <c r="AY114" i="53" s="1"/>
  <c r="AS174" i="53"/>
  <c r="AY174" i="53" s="1"/>
  <c r="AS161" i="53"/>
  <c r="AY161" i="53" s="1"/>
  <c r="AS67" i="53"/>
  <c r="AY67" i="53" s="1"/>
  <c r="AS116" i="53"/>
  <c r="AY116" i="53" s="1"/>
  <c r="AS195" i="53"/>
  <c r="AY195" i="53" s="1"/>
  <c r="AS78" i="53"/>
  <c r="AY78" i="53" s="1"/>
  <c r="AS59" i="53"/>
  <c r="AY59" i="53" s="1"/>
  <c r="AS12" i="53"/>
  <c r="AY12" i="53" s="1"/>
  <c r="AS229" i="53"/>
  <c r="AS110" i="53"/>
  <c r="AY110" i="53" s="1"/>
  <c r="AS112" i="53"/>
  <c r="AS38" i="53"/>
  <c r="AY38" i="53" s="1"/>
  <c r="AY255" i="53"/>
  <c r="AS103" i="53"/>
  <c r="AY103" i="53" s="1"/>
  <c r="AS125" i="53"/>
  <c r="AY125" i="53" s="1"/>
  <c r="AS251" i="53"/>
  <c r="AY251" i="53" s="1"/>
  <c r="AS101" i="53"/>
  <c r="AY101" i="53" s="1"/>
  <c r="AS14" i="53"/>
  <c r="AY14" i="53" s="1"/>
  <c r="AS44" i="53"/>
  <c r="AY44" i="53" s="1"/>
  <c r="AS242" i="53"/>
  <c r="AY242" i="53" s="1"/>
  <c r="AS182" i="53"/>
  <c r="AP268" i="53"/>
  <c r="AS268" i="53" s="1"/>
  <c r="AY268" i="53" s="1"/>
  <c r="AS71" i="53"/>
  <c r="AY71" i="53" s="1"/>
  <c r="AS210" i="53"/>
  <c r="AY210" i="53" s="1"/>
  <c r="AR268" i="53"/>
  <c r="AS206" i="53"/>
  <c r="AY206" i="53" s="1"/>
  <c r="AS184" i="53"/>
  <c r="AY184" i="53" s="1"/>
  <c r="AS150" i="53"/>
  <c r="AY150" i="53" s="1"/>
  <c r="AS249" i="53"/>
  <c r="AY249" i="53" s="1"/>
  <c r="AS137" i="53"/>
  <c r="AY137" i="53" s="1"/>
  <c r="AS197" i="53"/>
  <c r="AY197" i="53" s="1"/>
  <c r="AS240" i="53"/>
  <c r="AY240" i="53" s="1"/>
  <c r="AS76" i="53"/>
  <c r="AY76" i="53" s="1"/>
  <c r="AS167" i="53"/>
  <c r="AY167" i="53" s="1"/>
  <c r="AS264" i="53"/>
  <c r="AY264" i="53" s="1"/>
  <c r="AS97" i="53"/>
  <c r="AY97" i="53" s="1"/>
  <c r="AS29" i="53"/>
  <c r="AY29" i="53" s="1"/>
  <c r="AS225" i="53"/>
  <c r="AY225" i="53" s="1"/>
  <c r="AS219" i="53"/>
  <c r="AY219" i="53" s="1"/>
  <c r="AS146" i="53"/>
  <c r="AY146" i="53" s="1"/>
  <c r="AS270" i="53"/>
  <c r="AY270" i="53" s="1"/>
  <c r="AS4" i="53"/>
  <c r="AY4" i="53" s="1"/>
  <c r="AS214" i="53"/>
  <c r="AS180" i="53"/>
  <c r="AY180" i="53" s="1"/>
  <c r="AS135" i="53"/>
  <c r="AY135" i="53" s="1"/>
  <c r="AS154" i="53"/>
  <c r="AY154" i="53" s="1"/>
  <c r="AS31" i="53"/>
  <c r="AY31" i="53" s="1"/>
  <c r="AP193" i="53"/>
  <c r="AQ193" i="53"/>
  <c r="AR193" i="53"/>
  <c r="AS36" i="53"/>
  <c r="AY36" i="53" s="1"/>
  <c r="AS272" i="53"/>
  <c r="AY272" i="53" s="1"/>
  <c r="AP10" i="53"/>
  <c r="AQ10" i="53"/>
  <c r="AR10" i="53"/>
  <c r="AP144" i="53"/>
  <c r="AQ144" i="53"/>
  <c r="AR144" i="53"/>
  <c r="AS21" i="53"/>
  <c r="AY21" i="53" s="1"/>
  <c r="AS152" i="53"/>
  <c r="AY152" i="53" s="1"/>
  <c r="AS208" i="53"/>
  <c r="AY208" i="53" s="1"/>
  <c r="AS227" i="53"/>
  <c r="AY227" i="53" s="1"/>
  <c r="AS133" i="53"/>
  <c r="AY133" i="53" s="1"/>
  <c r="AS87" i="53"/>
  <c r="AY87" i="53" s="1"/>
  <c r="AS129" i="53"/>
  <c r="AY129" i="53" s="1"/>
  <c r="AS163" i="53"/>
  <c r="AY163" i="53" s="1"/>
  <c r="AS99" i="53"/>
  <c r="AY99" i="53" s="1"/>
  <c r="AS253" i="53"/>
  <c r="AY253" i="53" s="1"/>
  <c r="AS266" i="53"/>
  <c r="AY266" i="53" s="1"/>
  <c r="AQ127" i="53"/>
  <c r="AR127" i="53"/>
  <c r="AP127" i="53"/>
  <c r="AS46" i="53"/>
  <c r="AY46" i="53" s="1"/>
  <c r="AS148" i="53"/>
  <c r="AY148" i="53" s="1"/>
  <c r="AS131" i="53"/>
  <c r="AY131" i="53" s="1"/>
  <c r="AS48" i="53"/>
  <c r="AY48" i="53" s="1"/>
  <c r="AR238" i="53"/>
  <c r="AQ238" i="53"/>
  <c r="AP238" i="53"/>
  <c r="AP223" i="53"/>
  <c r="AQ223" i="53"/>
  <c r="AR223" i="53"/>
  <c r="AP221" i="53"/>
  <c r="AQ221" i="53"/>
  <c r="AR221" i="53"/>
  <c r="AS142" i="53"/>
  <c r="AY142" i="53" s="1"/>
  <c r="AS176" i="53"/>
  <c r="AY176" i="53" s="1"/>
  <c r="AS204" i="53"/>
  <c r="AY204" i="53" s="1"/>
  <c r="AS178" i="53"/>
  <c r="AY178" i="53" s="1"/>
  <c r="AQ236" i="53"/>
  <c r="AR236" i="53"/>
  <c r="AP236" i="53"/>
  <c r="AS57" i="53"/>
  <c r="AY57" i="53" s="1"/>
  <c r="AY80" i="53"/>
  <c r="AY112" i="53"/>
  <c r="AY182" i="53"/>
  <c r="AM103" i="2"/>
  <c r="AS103" i="2" s="1"/>
  <c r="AM118" i="2"/>
  <c r="AS118" i="2" s="1"/>
  <c r="AS120" i="2"/>
  <c r="AM114" i="2"/>
  <c r="AS114" i="2" s="1"/>
  <c r="AS156" i="2"/>
  <c r="AM78" i="2"/>
  <c r="AS78" i="2" s="1"/>
  <c r="AM112" i="2"/>
  <c r="AS112" i="2" s="1"/>
  <c r="AM38" i="2"/>
  <c r="AS38" i="2" s="1"/>
  <c r="AM91" i="2"/>
  <c r="AS91" i="2" s="1"/>
  <c r="AM197" i="2"/>
  <c r="AS197" i="2" s="1"/>
  <c r="AM36" i="2"/>
  <c r="AS36" i="2" s="1"/>
  <c r="AM67" i="2"/>
  <c r="AS67" i="2" s="1"/>
  <c r="AM93" i="2"/>
  <c r="AS93" i="2" s="1"/>
  <c r="AM105" i="2"/>
  <c r="AS105" i="2" s="1"/>
  <c r="AM57" i="2"/>
  <c r="AS57" i="2" s="1"/>
  <c r="AM184" i="2"/>
  <c r="AS184" i="2" s="1"/>
  <c r="AM12" i="2"/>
  <c r="AS12" i="2" s="1"/>
  <c r="AM46" i="2"/>
  <c r="AS46" i="2" s="1"/>
  <c r="AM21" i="2"/>
  <c r="AS21" i="2" s="1"/>
  <c r="AQ31" i="2" s="1"/>
  <c r="AS212" i="2"/>
  <c r="AM139" i="2"/>
  <c r="AS139" i="2" s="1"/>
  <c r="AM255" i="2"/>
  <c r="AS255" i="2" s="1"/>
  <c r="AM169" i="2"/>
  <c r="AS169" i="2" s="1"/>
  <c r="AM16" i="2"/>
  <c r="AS16" i="2" s="1"/>
  <c r="AM180" i="2"/>
  <c r="AS180" i="2" s="1"/>
  <c r="AM135" i="2"/>
  <c r="AS135" i="2" s="1"/>
  <c r="AM152" i="2"/>
  <c r="AS152" i="2" s="1"/>
  <c r="AM127" i="2"/>
  <c r="AS127" i="2" s="1"/>
  <c r="AS227" i="2"/>
  <c r="AM59" i="2"/>
  <c r="AS59" i="2" s="1"/>
  <c r="AS182" i="2"/>
  <c r="AM101" i="2"/>
  <c r="AS101" i="2" s="1"/>
  <c r="AM146" i="2"/>
  <c r="AS146" i="2" s="1"/>
  <c r="AM148" i="2"/>
  <c r="AS148" i="2" s="1"/>
  <c r="AM253" i="2"/>
  <c r="AS253" i="2" s="1"/>
  <c r="AM223" i="2"/>
  <c r="AS223" i="2" s="1"/>
  <c r="AS137" i="2"/>
  <c r="AM161" i="2"/>
  <c r="AS161" i="2" s="1"/>
  <c r="AM144" i="2"/>
  <c r="AS144" i="2" s="1"/>
  <c r="AM89" i="2"/>
  <c r="AS89" i="2" s="1"/>
  <c r="AM150" i="2"/>
  <c r="AS150" i="2" s="1"/>
  <c r="AM193" i="2"/>
  <c r="AS193" i="2" s="1"/>
  <c r="AS167" i="2"/>
  <c r="AM251" i="2"/>
  <c r="AS251" i="2" s="1"/>
  <c r="AM199" i="2"/>
  <c r="AS199" i="2" s="1"/>
  <c r="AM165" i="2"/>
  <c r="AS165" i="2" s="1"/>
  <c r="AM154" i="2"/>
  <c r="AS154" i="2" s="1"/>
  <c r="AM191" i="2"/>
  <c r="AS191" i="2" s="1"/>
  <c r="AM131" i="2"/>
  <c r="AS131" i="2" s="1"/>
  <c r="AM206" i="2"/>
  <c r="AS206" i="2" s="1"/>
  <c r="AM221" i="2"/>
  <c r="AS221" i="2" s="1"/>
  <c r="AK129" i="2"/>
  <c r="AL129" i="2"/>
  <c r="AJ129" i="2"/>
  <c r="AK272" i="2"/>
  <c r="AJ272" i="2"/>
  <c r="AL272" i="2"/>
  <c r="AJ225" i="2"/>
  <c r="AL225" i="2"/>
  <c r="AK225" i="2"/>
  <c r="AM71" i="2"/>
  <c r="AS71" i="2" s="1"/>
  <c r="AM266" i="2"/>
  <c r="AS266" i="2" s="1"/>
  <c r="AK195" i="2"/>
  <c r="AL195" i="2"/>
  <c r="AJ195" i="2"/>
  <c r="AM4" i="2"/>
  <c r="AS4" i="2" s="1"/>
  <c r="AM69" i="2"/>
  <c r="AS69" i="2" s="1"/>
  <c r="AM133" i="2"/>
  <c r="AS133" i="2" s="1"/>
  <c r="AJ240" i="2"/>
  <c r="AK240" i="2"/>
  <c r="AL240" i="2"/>
  <c r="AK270" i="2"/>
  <c r="AJ270" i="2"/>
  <c r="AL270" i="2"/>
  <c r="AM163" i="2"/>
  <c r="AS163" i="2" s="1"/>
  <c r="AM242" i="2"/>
  <c r="AS242" i="2" s="1"/>
  <c r="AQ120" i="2" l="1"/>
  <c r="AW31" i="53"/>
  <c r="AM6" i="2"/>
  <c r="AS6" i="2" s="1"/>
  <c r="AQ10" i="2" s="1"/>
  <c r="AW165" i="53"/>
  <c r="AW27" i="53"/>
  <c r="AW169" i="53"/>
  <c r="AW249" i="53"/>
  <c r="AW118" i="53"/>
  <c r="AW163" i="53"/>
  <c r="AS193" i="53"/>
  <c r="AY193" i="53" s="1"/>
  <c r="AS238" i="53"/>
  <c r="AY238" i="53" s="1"/>
  <c r="AW161" i="53"/>
  <c r="AW159" i="53"/>
  <c r="AW167" i="53"/>
  <c r="AW97" i="53"/>
  <c r="AW251" i="53"/>
  <c r="AW253" i="53"/>
  <c r="AW29" i="53"/>
  <c r="AW264" i="53"/>
  <c r="AS236" i="53"/>
  <c r="AY236" i="53" s="1"/>
  <c r="AW255" i="53"/>
  <c r="AW257" i="53"/>
  <c r="AS221" i="53"/>
  <c r="AY221" i="53" s="1"/>
  <c r="AS223" i="53"/>
  <c r="AY223" i="53" s="1"/>
  <c r="AS10" i="53"/>
  <c r="AY10" i="53" s="1"/>
  <c r="AW12" i="53" s="1"/>
  <c r="AW178" i="53"/>
  <c r="AS127" i="53"/>
  <c r="AY127" i="53" s="1"/>
  <c r="AW133" i="53" s="1"/>
  <c r="AW182" i="53"/>
  <c r="AW206" i="53"/>
  <c r="AS144" i="53"/>
  <c r="AY144" i="53" s="1"/>
  <c r="AW148" i="53" s="1"/>
  <c r="AW184" i="53"/>
  <c r="AW270" i="53"/>
  <c r="AW95" i="53"/>
  <c r="AW212" i="53"/>
  <c r="AW120" i="53"/>
  <c r="AW180" i="53"/>
  <c r="AW266" i="53"/>
  <c r="AW105" i="53"/>
  <c r="AW208" i="53"/>
  <c r="AW204" i="53"/>
  <c r="AW52" i="53"/>
  <c r="AW50" i="53"/>
  <c r="AW174" i="53"/>
  <c r="AW176" i="53"/>
  <c r="AW101" i="53"/>
  <c r="AW268" i="53"/>
  <c r="AW272" i="53"/>
  <c r="AW210" i="53"/>
  <c r="AW103" i="53"/>
  <c r="AW99" i="53"/>
  <c r="AQ122" i="2"/>
  <c r="AQ27" i="2"/>
  <c r="AQ50" i="2"/>
  <c r="AQ29" i="2"/>
  <c r="AQ176" i="2"/>
  <c r="AQ210" i="2"/>
  <c r="AQ214" i="2"/>
  <c r="AQ251" i="2"/>
  <c r="AQ52" i="2"/>
  <c r="AQ180" i="2"/>
  <c r="AQ107" i="2"/>
  <c r="AQ99" i="2"/>
  <c r="AQ186" i="2"/>
  <c r="AQ97" i="2"/>
  <c r="AQ101" i="2"/>
  <c r="AQ184" i="2"/>
  <c r="AQ182" i="2"/>
  <c r="AQ178" i="2"/>
  <c r="AQ103" i="2"/>
  <c r="AQ152" i="2"/>
  <c r="AQ105" i="2"/>
  <c r="AQ259" i="2"/>
  <c r="AQ148" i="2"/>
  <c r="AQ156" i="2"/>
  <c r="AQ146" i="2"/>
  <c r="AQ206" i="2"/>
  <c r="AQ144" i="2"/>
  <c r="AQ255" i="2"/>
  <c r="AQ171" i="2"/>
  <c r="AQ257" i="2"/>
  <c r="AQ154" i="2"/>
  <c r="AQ253" i="2"/>
  <c r="AQ150" i="2"/>
  <c r="AM225" i="2"/>
  <c r="AS225" i="2" s="1"/>
  <c r="AQ229" i="2" s="1"/>
  <c r="AM272" i="2"/>
  <c r="AS272" i="2" s="1"/>
  <c r="AM240" i="2"/>
  <c r="AS240" i="2" s="1"/>
  <c r="AQ244" i="2" s="1"/>
  <c r="AQ163" i="2"/>
  <c r="AM129" i="2"/>
  <c r="AS129" i="2" s="1"/>
  <c r="AQ212" i="2"/>
  <c r="AQ208" i="2"/>
  <c r="AQ165" i="2"/>
  <c r="AQ167" i="2"/>
  <c r="AQ169" i="2"/>
  <c r="AM270" i="2"/>
  <c r="AS270" i="2" s="1"/>
  <c r="AM195" i="2"/>
  <c r="AS195" i="2" s="1"/>
  <c r="AQ161" i="2"/>
  <c r="C41" i="16"/>
  <c r="H8" i="16"/>
  <c r="C27" i="16"/>
  <c r="C43" i="16"/>
  <c r="C56" i="16"/>
  <c r="C26" i="16"/>
  <c r="C23" i="16"/>
  <c r="H27" i="16"/>
  <c r="C32" i="16"/>
  <c r="H13" i="16"/>
  <c r="C42" i="16"/>
  <c r="C11" i="16"/>
  <c r="C65" i="16"/>
  <c r="H21" i="16"/>
  <c r="H10" i="16"/>
  <c r="C54" i="16"/>
  <c r="C36" i="16"/>
  <c r="C51" i="16"/>
  <c r="C35" i="16"/>
  <c r="C68" i="16"/>
  <c r="H16" i="16"/>
  <c r="C16" i="16"/>
  <c r="C24" i="16"/>
  <c r="C12" i="16"/>
  <c r="C34" i="16"/>
  <c r="C40" i="16"/>
  <c r="C77" i="16"/>
  <c r="C59" i="16"/>
  <c r="C33" i="16"/>
  <c r="H17" i="16"/>
  <c r="C38" i="16"/>
  <c r="H26" i="16"/>
  <c r="C30" i="16"/>
  <c r="C22" i="16"/>
  <c r="C18" i="16"/>
  <c r="H12" i="16"/>
  <c r="C50" i="16"/>
  <c r="C55" i="16"/>
  <c r="H19" i="16"/>
  <c r="H28" i="16"/>
  <c r="C28" i="16"/>
  <c r="H18" i="16"/>
  <c r="C29" i="16"/>
  <c r="C17" i="16"/>
  <c r="C39" i="16"/>
  <c r="H15" i="16"/>
  <c r="C48" i="16"/>
  <c r="C78" i="16"/>
  <c r="C19" i="16"/>
  <c r="H20" i="16"/>
  <c r="C13" i="16"/>
  <c r="C67" i="16"/>
  <c r="C79" i="16"/>
  <c r="C66" i="16"/>
  <c r="C20" i="16"/>
  <c r="C25" i="16"/>
  <c r="C53" i="16"/>
  <c r="C58" i="16"/>
  <c r="H14" i="16"/>
  <c r="C31" i="16"/>
  <c r="C52" i="16"/>
  <c r="C15" i="16"/>
  <c r="C21" i="16"/>
  <c r="C49" i="16"/>
  <c r="C80" i="16"/>
  <c r="C37" i="16"/>
  <c r="H11" i="16"/>
  <c r="C14" i="16"/>
  <c r="H9" i="16"/>
  <c r="C57" i="16"/>
  <c r="H25" i="16"/>
  <c r="BC38" i="37"/>
  <c r="AQ14" i="2" l="1"/>
  <c r="AQ16" i="2"/>
  <c r="AQ12" i="2"/>
  <c r="AW16" i="53"/>
  <c r="AW242" i="53"/>
  <c r="AW234" i="53"/>
  <c r="AW10" i="53"/>
  <c r="AW14" i="53"/>
  <c r="AW240" i="53"/>
  <c r="AW238" i="53"/>
  <c r="AW219" i="53"/>
  <c r="AW236" i="53"/>
  <c r="AW227" i="53"/>
  <c r="AW150" i="53"/>
  <c r="AW129" i="53"/>
  <c r="AW225" i="53"/>
  <c r="AW131" i="53"/>
  <c r="AW152" i="53"/>
  <c r="AW146" i="53"/>
  <c r="AW221" i="53"/>
  <c r="AW127" i="53"/>
  <c r="AW135" i="53"/>
  <c r="AW125" i="53"/>
  <c r="AW144" i="53"/>
  <c r="AW142" i="53"/>
  <c r="AW223" i="53"/>
  <c r="AW137" i="53"/>
  <c r="AW154" i="53"/>
  <c r="AW195" i="53"/>
  <c r="AW189" i="53"/>
  <c r="AW199" i="53"/>
  <c r="AW197" i="53"/>
  <c r="AW193" i="53"/>
  <c r="AW214" i="53"/>
  <c r="AW191" i="53"/>
  <c r="AW229" i="53"/>
  <c r="DA11" i="37"/>
  <c r="AQ242" i="2"/>
  <c r="AQ221" i="2"/>
  <c r="AQ223" i="2"/>
  <c r="AQ240" i="2"/>
  <c r="AQ238" i="2"/>
  <c r="AQ236" i="2"/>
  <c r="AQ227" i="2"/>
  <c r="AQ225" i="2"/>
  <c r="AQ127" i="2"/>
  <c r="AQ135" i="2"/>
  <c r="AQ137" i="2"/>
  <c r="AQ131" i="2"/>
  <c r="AQ139" i="2"/>
  <c r="AQ129" i="2"/>
  <c r="AQ133" i="2"/>
  <c r="AQ201" i="2"/>
  <c r="AQ191" i="2"/>
  <c r="AQ193" i="2"/>
  <c r="AQ216" i="2"/>
  <c r="AQ197" i="2"/>
  <c r="AQ199" i="2"/>
  <c r="AQ231" i="2"/>
  <c r="AQ195" i="2"/>
  <c r="AQ274" i="2"/>
  <c r="AQ268" i="2"/>
  <c r="AQ270" i="2"/>
  <c r="AQ272" i="2"/>
  <c r="AQ266" i="2"/>
  <c r="C5" i="16"/>
  <c r="C8" i="16"/>
  <c r="C7" i="16"/>
  <c r="H5" i="16"/>
  <c r="C10" i="16"/>
  <c r="C6" i="16"/>
  <c r="C9" i="16"/>
  <c r="H6" i="16"/>
  <c r="H7" i="16"/>
  <c r="BS32" i="30"/>
  <c r="BW32" i="30"/>
  <c r="C75" i="16"/>
  <c r="CB38" i="50"/>
  <c r="D38" i="37"/>
  <c r="C70" i="16"/>
  <c r="C74" i="16"/>
  <c r="H30" i="16"/>
  <c r="C63" i="16"/>
  <c r="C47" i="16"/>
  <c r="C38" i="47"/>
  <c r="P38" i="37"/>
  <c r="C84" i="16"/>
  <c r="C83" i="16"/>
  <c r="C82" i="16"/>
  <c r="C60" i="16"/>
  <c r="C61" i="16"/>
  <c r="BC38" i="47"/>
  <c r="H31" i="16"/>
  <c r="C62" i="16"/>
  <c r="C71" i="16"/>
  <c r="C72" i="16"/>
  <c r="H29" i="16"/>
  <c r="C69" i="16"/>
  <c r="C64" i="16"/>
  <c r="C81" i="16"/>
  <c r="CE32" i="30"/>
  <c r="C73" i="16"/>
  <c r="C76" i="16"/>
  <c r="BO38" i="37"/>
  <c r="C44" i="16"/>
  <c r="CA38" i="47"/>
  <c r="C45" i="16"/>
  <c r="AA38" i="47"/>
  <c r="BO32" i="30"/>
  <c r="C46" i="16"/>
  <c r="AA38" i="50"/>
  <c r="EE97" i="30" l="1"/>
  <c r="ED97" i="30"/>
  <c r="DA12" i="37"/>
  <c r="DA10" i="37"/>
  <c r="DB11" i="37"/>
  <c r="ED98" i="30"/>
  <c r="ED99" i="30"/>
  <c r="DS6" i="50"/>
  <c r="DH10" i="47"/>
  <c r="DG11" i="47"/>
  <c r="DH11" i="47"/>
  <c r="DG10" i="47"/>
  <c r="DT6" i="50"/>
  <c r="DS31" i="50"/>
  <c r="CA32" i="30"/>
  <c r="AB38" i="37"/>
  <c r="EE98" i="30" l="1"/>
  <c r="DB12" i="3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野田　裕司</author>
  </authors>
  <commentList>
    <comment ref="AS1" authorId="0" shapeId="0" xr:uid="{D167A008-3C16-4890-ABF3-771815E034D6}">
      <text>
        <r>
          <rPr>
            <b/>
            <sz val="9"/>
            <color indexed="81"/>
            <rFont val="ＭＳ Ｐゴシック"/>
            <family val="3"/>
            <charset val="128"/>
          </rPr>
          <t>0:対戦成績確認
1:書式出力
2:試合順序確認</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野田　裕司</author>
  </authors>
  <commentList>
    <comment ref="AY1" authorId="0" shapeId="0" xr:uid="{6113A3A5-3E4A-4722-9D28-0833092F4B44}">
      <text>
        <r>
          <rPr>
            <b/>
            <sz val="9"/>
            <color indexed="81"/>
            <rFont val="ＭＳ Ｐゴシック"/>
            <family val="3"/>
            <charset val="128"/>
          </rPr>
          <t>0:対戦成績確認
1:書式出力
2:試合順序確認</t>
        </r>
      </text>
    </comment>
  </commentList>
</comments>
</file>

<file path=xl/sharedStrings.xml><?xml version="1.0" encoding="utf-8"?>
<sst xmlns="http://schemas.openxmlformats.org/spreadsheetml/2006/main" count="6551" uniqueCount="906">
  <si>
    <t>得点</t>
    <rPh sb="0" eb="2">
      <t>トクテン</t>
    </rPh>
    <phoneticPr fontId="2"/>
  </si>
  <si>
    <t>勝</t>
    <rPh sb="0" eb="1">
      <t>カ</t>
    </rPh>
    <phoneticPr fontId="2"/>
  </si>
  <si>
    <t>分</t>
    <rPh sb="0" eb="1">
      <t>ワ</t>
    </rPh>
    <phoneticPr fontId="2"/>
  </si>
  <si>
    <t>負</t>
    <rPh sb="0" eb="1">
      <t>マ</t>
    </rPh>
    <phoneticPr fontId="2"/>
  </si>
  <si>
    <t>－</t>
    <phoneticPr fontId="2"/>
  </si>
  <si>
    <t>チーム名</t>
    <rPh sb="3" eb="4">
      <t>メイ</t>
    </rPh>
    <phoneticPr fontId="2"/>
  </si>
  <si>
    <t>順位</t>
    <rPh sb="0" eb="2">
      <t>ジュンイ</t>
    </rPh>
    <phoneticPr fontId="2"/>
  </si>
  <si>
    <t>内野人数</t>
    <rPh sb="0" eb="2">
      <t>ナイヤ</t>
    </rPh>
    <rPh sb="2" eb="3">
      <t>ニン</t>
    </rPh>
    <rPh sb="3" eb="4">
      <t>スウ</t>
    </rPh>
    <phoneticPr fontId="2"/>
  </si>
  <si>
    <t>A1</t>
    <phoneticPr fontId="2"/>
  </si>
  <si>
    <t>B1</t>
    <phoneticPr fontId="2"/>
  </si>
  <si>
    <t>C1</t>
    <phoneticPr fontId="2"/>
  </si>
  <si>
    <t>B3</t>
    <phoneticPr fontId="2"/>
  </si>
  <si>
    <t>C2</t>
    <phoneticPr fontId="2"/>
  </si>
  <si>
    <t>A4</t>
    <phoneticPr fontId="2"/>
  </si>
  <si>
    <t>A2</t>
    <phoneticPr fontId="2"/>
  </si>
  <si>
    <t>B4</t>
    <phoneticPr fontId="2"/>
  </si>
  <si>
    <t>A3</t>
    <phoneticPr fontId="2"/>
  </si>
  <si>
    <t>B2</t>
    <phoneticPr fontId="2"/>
  </si>
  <si>
    <t>C4</t>
    <phoneticPr fontId="2"/>
  </si>
  <si>
    <t>C3</t>
    <phoneticPr fontId="2"/>
  </si>
  <si>
    <t>参加賞</t>
    <rPh sb="0" eb="2">
      <t>サンカ</t>
    </rPh>
    <rPh sb="2" eb="3">
      <t>ショウ</t>
    </rPh>
    <phoneticPr fontId="2"/>
  </si>
  <si>
    <t>抽選</t>
    <rPh sb="0" eb="2">
      <t>チュウセン</t>
    </rPh>
    <phoneticPr fontId="2"/>
  </si>
  <si>
    <t>地区</t>
    <rPh sb="0" eb="2">
      <t>チク</t>
    </rPh>
    <phoneticPr fontId="2"/>
  </si>
  <si>
    <t>チーム番号</t>
    <rPh sb="3" eb="5">
      <t>バンゴウ</t>
    </rPh>
    <phoneticPr fontId="2"/>
  </si>
  <si>
    <t>試合順</t>
    <rPh sb="0" eb="2">
      <t>シアイ</t>
    </rPh>
    <rPh sb="2" eb="3">
      <t>ジュン</t>
    </rPh>
    <phoneticPr fontId="2"/>
  </si>
  <si>
    <t>予選１０</t>
    <rPh sb="0" eb="2">
      <t>ヨセン</t>
    </rPh>
    <phoneticPr fontId="2"/>
  </si>
  <si>
    <t>予選１１</t>
    <rPh sb="0" eb="2">
      <t>ヨセン</t>
    </rPh>
    <phoneticPr fontId="2"/>
  </si>
  <si>
    <t>予選１２</t>
    <rPh sb="0" eb="2">
      <t>ヨセン</t>
    </rPh>
    <phoneticPr fontId="2"/>
  </si>
  <si>
    <t>予選１３</t>
    <rPh sb="0" eb="2">
      <t>ヨセン</t>
    </rPh>
    <phoneticPr fontId="2"/>
  </si>
  <si>
    <t>予選１４</t>
    <rPh sb="0" eb="2">
      <t>ヨセン</t>
    </rPh>
    <phoneticPr fontId="2"/>
  </si>
  <si>
    <t>予選１５</t>
    <rPh sb="0" eb="2">
      <t>ヨセン</t>
    </rPh>
    <phoneticPr fontId="2"/>
  </si>
  <si>
    <t>予選１６</t>
    <rPh sb="0" eb="2">
      <t>ヨセン</t>
    </rPh>
    <phoneticPr fontId="2"/>
  </si>
  <si>
    <t>予選１７</t>
    <rPh sb="0" eb="2">
      <t>ヨセン</t>
    </rPh>
    <phoneticPr fontId="2"/>
  </si>
  <si>
    <t>予選１８</t>
    <rPh sb="0" eb="2">
      <t>ヨセン</t>
    </rPh>
    <phoneticPr fontId="2"/>
  </si>
  <si>
    <t>試合開始時刻</t>
    <rPh sb="0" eb="2">
      <t>シアイ</t>
    </rPh>
    <rPh sb="2" eb="4">
      <t>カイシ</t>
    </rPh>
    <rPh sb="4" eb="6">
      <t>ジコク</t>
    </rPh>
    <phoneticPr fontId="2"/>
  </si>
  <si>
    <t>A2</t>
  </si>
  <si>
    <t>A3</t>
  </si>
  <si>
    <t>A4</t>
  </si>
  <si>
    <t>予選１９</t>
    <rPh sb="0" eb="2">
      <t>ヨセン</t>
    </rPh>
    <phoneticPr fontId="2"/>
  </si>
  <si>
    <t>予選２０</t>
    <rPh sb="0" eb="2">
      <t>ヨセン</t>
    </rPh>
    <phoneticPr fontId="2"/>
  </si>
  <si>
    <t>予選２１</t>
    <rPh sb="0" eb="2">
      <t>ヨセン</t>
    </rPh>
    <phoneticPr fontId="2"/>
  </si>
  <si>
    <t>予選２２</t>
    <rPh sb="0" eb="2">
      <t>ヨセン</t>
    </rPh>
    <phoneticPr fontId="2"/>
  </si>
  <si>
    <t>調整</t>
    <rPh sb="0" eb="2">
      <t>チョウセイ</t>
    </rPh>
    <phoneticPr fontId="2"/>
  </si>
  <si>
    <t>A</t>
    <phoneticPr fontId="2"/>
  </si>
  <si>
    <t>B</t>
    <phoneticPr fontId="2"/>
  </si>
  <si>
    <t>C</t>
    <phoneticPr fontId="2"/>
  </si>
  <si>
    <t>印刷　予選試合　番号</t>
    <rPh sb="0" eb="2">
      <t>インサツ</t>
    </rPh>
    <rPh sb="3" eb="5">
      <t>ヨセン</t>
    </rPh>
    <rPh sb="5" eb="7">
      <t>シアイ</t>
    </rPh>
    <rPh sb="8" eb="10">
      <t>バンゴウ</t>
    </rPh>
    <phoneticPr fontId="2"/>
  </si>
  <si>
    <t>セット数</t>
    <rPh sb="3" eb="4">
      <t>スウ</t>
    </rPh>
    <phoneticPr fontId="2"/>
  </si>
  <si>
    <t>監督名</t>
    <rPh sb="0" eb="2">
      <t>カントク</t>
    </rPh>
    <rPh sb="2" eb="3">
      <t>メイ</t>
    </rPh>
    <phoneticPr fontId="2"/>
  </si>
  <si>
    <t>主審</t>
    <rPh sb="0" eb="2">
      <t>シュシン</t>
    </rPh>
    <phoneticPr fontId="2"/>
  </si>
  <si>
    <t>記録</t>
    <rPh sb="0" eb="2">
      <t>キロク</t>
    </rPh>
    <phoneticPr fontId="2"/>
  </si>
  <si>
    <t>得　点</t>
    <rPh sb="0" eb="3">
      <t>トクテン</t>
    </rPh>
    <phoneticPr fontId="2"/>
  </si>
  <si>
    <t>時計</t>
    <rPh sb="0" eb="2">
      <t>トケイ</t>
    </rPh>
    <phoneticPr fontId="2"/>
  </si>
  <si>
    <t>C．M．</t>
    <phoneticPr fontId="2"/>
  </si>
  <si>
    <t>予選</t>
    <rPh sb="0" eb="2">
      <t>ヨセン</t>
    </rPh>
    <phoneticPr fontId="2"/>
  </si>
  <si>
    <t>SD</t>
    <phoneticPr fontId="2"/>
  </si>
  <si>
    <t>印刷　決勝Ｔ試合　番号</t>
    <rPh sb="0" eb="2">
      <t>インサツ</t>
    </rPh>
    <rPh sb="3" eb="5">
      <t>ケッショウ</t>
    </rPh>
    <rPh sb="6" eb="8">
      <t>シアイ</t>
    </rPh>
    <rPh sb="9" eb="11">
      <t>バンゴウ</t>
    </rPh>
    <phoneticPr fontId="2"/>
  </si>
  <si>
    <t>決勝</t>
    <rPh sb="0" eb="2">
      <t>ケッショウ</t>
    </rPh>
    <phoneticPr fontId="2"/>
  </si>
  <si>
    <t>弁当代</t>
    <rPh sb="0" eb="2">
      <t>ベントウ</t>
    </rPh>
    <rPh sb="2" eb="3">
      <t>ダイ</t>
    </rPh>
    <phoneticPr fontId="2"/>
  </si>
  <si>
    <t>合計</t>
    <rPh sb="0" eb="2">
      <t>ゴウケイ</t>
    </rPh>
    <phoneticPr fontId="2"/>
  </si>
  <si>
    <t>参加チーム一覧</t>
    <rPh sb="0" eb="2">
      <t>サンカ</t>
    </rPh>
    <rPh sb="5" eb="7">
      <t>イチラン</t>
    </rPh>
    <phoneticPr fontId="2"/>
  </si>
  <si>
    <t>弁当(350)</t>
    <rPh sb="0" eb="2">
      <t>ベントウ</t>
    </rPh>
    <phoneticPr fontId="2"/>
  </si>
  <si>
    <t>弁当(240)</t>
    <rPh sb="0" eb="2">
      <t>ベントウ</t>
    </rPh>
    <phoneticPr fontId="2"/>
  </si>
  <si>
    <t>写真Ｎｏ</t>
    <rPh sb="0" eb="2">
      <t>シャシン</t>
    </rPh>
    <phoneticPr fontId="2"/>
  </si>
  <si>
    <t>D3</t>
    <phoneticPr fontId="2"/>
  </si>
  <si>
    <t>E1</t>
    <phoneticPr fontId="2"/>
  </si>
  <si>
    <t>E3</t>
    <phoneticPr fontId="2"/>
  </si>
  <si>
    <t>E4</t>
    <phoneticPr fontId="2"/>
  </si>
  <si>
    <t>F1</t>
    <phoneticPr fontId="2"/>
  </si>
  <si>
    <t>F3</t>
    <phoneticPr fontId="2"/>
  </si>
  <si>
    <t>F4</t>
    <phoneticPr fontId="2"/>
  </si>
  <si>
    <t>G1</t>
    <phoneticPr fontId="2"/>
  </si>
  <si>
    <t>G2</t>
    <phoneticPr fontId="2"/>
  </si>
  <si>
    <t>G3</t>
    <phoneticPr fontId="2"/>
  </si>
  <si>
    <t>G4</t>
    <phoneticPr fontId="2"/>
  </si>
  <si>
    <t>H1</t>
    <phoneticPr fontId="2"/>
  </si>
  <si>
    <t>H2</t>
    <phoneticPr fontId="2"/>
  </si>
  <si>
    <t>H3</t>
    <phoneticPr fontId="2"/>
  </si>
  <si>
    <t>H4</t>
    <phoneticPr fontId="2"/>
  </si>
  <si>
    <t>D1</t>
    <phoneticPr fontId="2"/>
  </si>
  <si>
    <t>D2</t>
    <phoneticPr fontId="2"/>
  </si>
  <si>
    <t>E2</t>
    <phoneticPr fontId="2"/>
  </si>
  <si>
    <t>F2</t>
    <phoneticPr fontId="2"/>
  </si>
  <si>
    <t>決勝　１</t>
    <rPh sb="0" eb="2">
      <t>ケッショウ</t>
    </rPh>
    <phoneticPr fontId="2"/>
  </si>
  <si>
    <t>決勝　２</t>
    <rPh sb="0" eb="2">
      <t>ケッショウ</t>
    </rPh>
    <phoneticPr fontId="2"/>
  </si>
  <si>
    <t>決勝　４</t>
    <rPh sb="0" eb="2">
      <t>ケッショウ</t>
    </rPh>
    <phoneticPr fontId="2"/>
  </si>
  <si>
    <t>計時</t>
    <rPh sb="0" eb="2">
      <t>ケイジ</t>
    </rPh>
    <phoneticPr fontId="2"/>
  </si>
  <si>
    <t>A5</t>
    <phoneticPr fontId="2"/>
  </si>
  <si>
    <t>B5</t>
    <phoneticPr fontId="2"/>
  </si>
  <si>
    <t>枠番</t>
    <rPh sb="0" eb="1">
      <t>ワク</t>
    </rPh>
    <rPh sb="1" eb="2">
      <t>バン</t>
    </rPh>
    <phoneticPr fontId="2"/>
  </si>
  <si>
    <t>コート番号</t>
    <rPh sb="3" eb="5">
      <t>バンゴウ</t>
    </rPh>
    <phoneticPr fontId="2"/>
  </si>
  <si>
    <t>ST1</t>
    <phoneticPr fontId="2"/>
  </si>
  <si>
    <t>ST2</t>
    <phoneticPr fontId="2"/>
  </si>
  <si>
    <t>ST3</t>
    <phoneticPr fontId="2"/>
  </si>
  <si>
    <t>C5</t>
  </si>
  <si>
    <t>B4</t>
  </si>
  <si>
    <t>B3</t>
  </si>
  <si>
    <t>B5</t>
  </si>
  <si>
    <t>C4</t>
  </si>
  <si>
    <t>A5</t>
  </si>
  <si>
    <t>C3</t>
  </si>
  <si>
    <t>I1</t>
    <phoneticPr fontId="2"/>
  </si>
  <si>
    <t>I2</t>
    <phoneticPr fontId="2"/>
  </si>
  <si>
    <t>I3</t>
    <phoneticPr fontId="2"/>
  </si>
  <si>
    <t>I4</t>
    <phoneticPr fontId="2"/>
  </si>
  <si>
    <t>決勝　１１</t>
    <rPh sb="0" eb="2">
      <t>ケッショウ</t>
    </rPh>
    <phoneticPr fontId="2"/>
  </si>
  <si>
    <t>A6</t>
  </si>
  <si>
    <t>A11</t>
  </si>
  <si>
    <t>B6</t>
  </si>
  <si>
    <t>C6</t>
  </si>
  <si>
    <t>予選３２</t>
    <rPh sb="0" eb="2">
      <t>ヨセン</t>
    </rPh>
    <phoneticPr fontId="2"/>
  </si>
  <si>
    <t>C</t>
  </si>
  <si>
    <t>B</t>
  </si>
  <si>
    <t>D</t>
    <phoneticPr fontId="2"/>
  </si>
  <si>
    <t>E</t>
    <phoneticPr fontId="2"/>
  </si>
  <si>
    <t>F</t>
    <phoneticPr fontId="2"/>
  </si>
  <si>
    <t>G</t>
    <phoneticPr fontId="2"/>
  </si>
  <si>
    <t>H</t>
    <phoneticPr fontId="2"/>
  </si>
  <si>
    <t>確認</t>
    <rPh sb="0" eb="2">
      <t>カクニン</t>
    </rPh>
    <phoneticPr fontId="2"/>
  </si>
  <si>
    <t>J1</t>
    <phoneticPr fontId="2"/>
  </si>
  <si>
    <t>J2</t>
    <phoneticPr fontId="2"/>
  </si>
  <si>
    <t>J3</t>
    <phoneticPr fontId="2"/>
  </si>
  <si>
    <t>J4</t>
    <phoneticPr fontId="2"/>
  </si>
  <si>
    <t>K1</t>
    <phoneticPr fontId="2"/>
  </si>
  <si>
    <t>K2</t>
    <phoneticPr fontId="2"/>
  </si>
  <si>
    <t>K3</t>
    <phoneticPr fontId="2"/>
  </si>
  <si>
    <t>K4</t>
    <phoneticPr fontId="2"/>
  </si>
  <si>
    <t>L1</t>
    <phoneticPr fontId="2"/>
  </si>
  <si>
    <t>L2</t>
    <phoneticPr fontId="2"/>
  </si>
  <si>
    <t>L3</t>
    <phoneticPr fontId="2"/>
  </si>
  <si>
    <t>L4</t>
    <phoneticPr fontId="2"/>
  </si>
  <si>
    <t>M1</t>
    <phoneticPr fontId="2"/>
  </si>
  <si>
    <t>M2</t>
    <phoneticPr fontId="2"/>
  </si>
  <si>
    <t>M3</t>
    <phoneticPr fontId="2"/>
  </si>
  <si>
    <t>M4</t>
    <phoneticPr fontId="2"/>
  </si>
  <si>
    <t>N1</t>
    <phoneticPr fontId="2"/>
  </si>
  <si>
    <t>N2</t>
    <phoneticPr fontId="2"/>
  </si>
  <si>
    <t>N3</t>
    <phoneticPr fontId="2"/>
  </si>
  <si>
    <t>N4</t>
    <phoneticPr fontId="2"/>
  </si>
  <si>
    <t>I</t>
    <phoneticPr fontId="2"/>
  </si>
  <si>
    <t>J</t>
    <phoneticPr fontId="2"/>
  </si>
  <si>
    <t>K</t>
    <phoneticPr fontId="2"/>
  </si>
  <si>
    <t>L</t>
    <phoneticPr fontId="2"/>
  </si>
  <si>
    <t>M</t>
    <phoneticPr fontId="2"/>
  </si>
  <si>
    <t>N</t>
    <phoneticPr fontId="2"/>
  </si>
  <si>
    <t>出場チーム</t>
    <rPh sb="0" eb="2">
      <t>シュツジョウ</t>
    </rPh>
    <phoneticPr fontId="2"/>
  </si>
  <si>
    <t>大会：</t>
    <rPh sb="0" eb="2">
      <t>タイカイ</t>
    </rPh>
    <phoneticPr fontId="2"/>
  </si>
  <si>
    <t>日時：</t>
    <rPh sb="0" eb="2">
      <t>ニチジ</t>
    </rPh>
    <phoneticPr fontId="2"/>
  </si>
  <si>
    <t>番号</t>
    <rPh sb="0" eb="2">
      <t>バンゴウ</t>
    </rPh>
    <phoneticPr fontId="2"/>
  </si>
  <si>
    <t>一部</t>
    <rPh sb="0" eb="2">
      <t>イチブ</t>
    </rPh>
    <phoneticPr fontId="2"/>
  </si>
  <si>
    <t>予選３３</t>
    <rPh sb="0" eb="2">
      <t>ヨセン</t>
    </rPh>
    <phoneticPr fontId="2"/>
  </si>
  <si>
    <t>予選３４</t>
    <rPh sb="0" eb="2">
      <t>ヨセン</t>
    </rPh>
    <phoneticPr fontId="2"/>
  </si>
  <si>
    <t>C13</t>
  </si>
  <si>
    <t>C14</t>
  </si>
  <si>
    <t>　　　　　　　　色</t>
    <rPh sb="8" eb="9">
      <t>イロ</t>
    </rPh>
    <phoneticPr fontId="2"/>
  </si>
  <si>
    <t>副審</t>
    <rPh sb="0" eb="2">
      <t>フクシン</t>
    </rPh>
    <phoneticPr fontId="2"/>
  </si>
  <si>
    <t>－　記入例　－</t>
    <rPh sb="2" eb="4">
      <t>キニュウ</t>
    </rPh>
    <rPh sb="4" eb="5">
      <t>レイ</t>
    </rPh>
    <phoneticPr fontId="2"/>
  </si>
  <si>
    <t>内野へ復帰したとき</t>
    <rPh sb="0" eb="2">
      <t>ナイヤ</t>
    </rPh>
    <rPh sb="3" eb="5">
      <t>フッキ</t>
    </rPh>
    <phoneticPr fontId="2"/>
  </si>
  <si>
    <t>復帰理由：ファールがあった場合</t>
    <rPh sb="0" eb="2">
      <t>フッキ</t>
    </rPh>
    <rPh sb="2" eb="4">
      <t>リユウ</t>
    </rPh>
    <rPh sb="13" eb="15">
      <t>バアイ</t>
    </rPh>
    <phoneticPr fontId="2"/>
  </si>
  <si>
    <t>相手アタッカー</t>
    <rPh sb="0" eb="2">
      <t>アイテ</t>
    </rPh>
    <phoneticPr fontId="2"/>
  </si>
  <si>
    <t>イエローカード</t>
    <phoneticPr fontId="2"/>
  </si>
  <si>
    <t>レッドーカード</t>
    <phoneticPr fontId="2"/>
  </si>
  <si>
    <t>アウトコールのとき</t>
    <phoneticPr fontId="2"/>
  </si>
  <si>
    <t>ＯＬ</t>
    <phoneticPr fontId="2"/>
  </si>
  <si>
    <t>ＯＬ：オーバーライン</t>
    <phoneticPr fontId="2"/>
  </si>
  <si>
    <t>ＨＡ：ヘッドアタック</t>
    <phoneticPr fontId="2"/>
  </si>
  <si>
    <t>アウトプレイヤー</t>
    <phoneticPr fontId="2"/>
  </si>
  <si>
    <t>決勝　１２</t>
    <rPh sb="0" eb="2">
      <t>ケッショウ</t>
    </rPh>
    <phoneticPr fontId="2"/>
  </si>
  <si>
    <t>決勝　１３</t>
    <rPh sb="0" eb="2">
      <t>ケッショウ</t>
    </rPh>
    <phoneticPr fontId="2"/>
  </si>
  <si>
    <t>決勝　１４</t>
    <rPh sb="0" eb="2">
      <t>ケッショウ</t>
    </rPh>
    <phoneticPr fontId="2"/>
  </si>
  <si>
    <t>決勝　１５</t>
    <rPh sb="0" eb="2">
      <t>ケッショウ</t>
    </rPh>
    <phoneticPr fontId="2"/>
  </si>
  <si>
    <t>決勝　１６</t>
    <rPh sb="0" eb="2">
      <t>ケッショウ</t>
    </rPh>
    <phoneticPr fontId="2"/>
  </si>
  <si>
    <t>決勝　１７</t>
    <rPh sb="0" eb="2">
      <t>ケッショウ</t>
    </rPh>
    <phoneticPr fontId="2"/>
  </si>
  <si>
    <t>決勝　１８</t>
    <rPh sb="0" eb="2">
      <t>ケッショウ</t>
    </rPh>
    <phoneticPr fontId="2"/>
  </si>
  <si>
    <t>A12</t>
  </si>
  <si>
    <t>A13</t>
  </si>
  <si>
    <t>A14</t>
  </si>
  <si>
    <t>A15</t>
  </si>
  <si>
    <t>A16</t>
  </si>
  <si>
    <t>C15</t>
  </si>
  <si>
    <t>*</t>
    <phoneticPr fontId="2"/>
  </si>
  <si>
    <t>B6</t>
    <phoneticPr fontId="2"/>
  </si>
  <si>
    <t>B7</t>
    <phoneticPr fontId="2"/>
  </si>
  <si>
    <t>B8</t>
    <phoneticPr fontId="2"/>
  </si>
  <si>
    <t>B9</t>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</si>
  <si>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</si>
  <si>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</si>
  <si>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</si>
  <si>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2）</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</si>
  <si>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3）</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</si>
  <si>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4）</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</si>
  <si>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5）</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</si>
  <si>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6）</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</si>
  <si>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7）</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</si>
  <si>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8）</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</si>
  <si>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18</t>
    </r>
    <r>
      <rPr>
        <sz val="11"/>
        <rFont val="ＭＳ Ｐゴシック"/>
        <family val="3"/>
        <charset val="128"/>
      </rPr>
      <t>（</t>
    </r>
    <r>
      <rPr>
        <sz val="11"/>
        <rFont val="ＭＳ Ｐゴシック"/>
        <family val="3"/>
        <charset val="128"/>
      </rPr>
      <t>2）</t>
    </r>
    <r>
      <rPr>
        <sz val="11"/>
        <rFont val="ＭＳ Ｐゴシック"/>
        <family val="3"/>
        <charset val="128"/>
      </rPr>
      <t/>
    </r>
  </si>
  <si>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</si>
  <si>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</si>
  <si>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</si>
  <si>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3）</t>
    </r>
    <r>
      <rPr>
        <sz val="11"/>
        <rFont val="ＭＳ Ｐゴシック"/>
        <family val="3"/>
        <charset val="128"/>
      </rPr>
      <t/>
    </r>
  </si>
  <si>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4）</t>
    </r>
    <r>
      <rPr>
        <sz val="11"/>
        <rFont val="ＭＳ Ｐゴシック"/>
        <family val="3"/>
        <charset val="128"/>
      </rPr>
      <t/>
    </r>
  </si>
  <si>
    <t>A7</t>
    <phoneticPr fontId="2"/>
  </si>
  <si>
    <t>A16</t>
    <phoneticPr fontId="2"/>
  </si>
  <si>
    <t>A8</t>
    <phoneticPr fontId="2"/>
  </si>
  <si>
    <t>A9</t>
    <phoneticPr fontId="2"/>
  </si>
  <si>
    <t>A10</t>
    <phoneticPr fontId="2"/>
  </si>
  <si>
    <t>A6</t>
    <phoneticPr fontId="2"/>
  </si>
  <si>
    <t>A11</t>
    <phoneticPr fontId="2"/>
  </si>
  <si>
    <t>A12</t>
    <phoneticPr fontId="2"/>
  </si>
  <si>
    <t>A13</t>
    <phoneticPr fontId="2"/>
  </si>
  <si>
    <t>A14</t>
    <phoneticPr fontId="2"/>
  </si>
  <si>
    <t>A17</t>
    <phoneticPr fontId="2"/>
  </si>
  <si>
    <t>G5</t>
    <phoneticPr fontId="2"/>
  </si>
  <si>
    <t>G7</t>
    <phoneticPr fontId="2"/>
  </si>
  <si>
    <t>G8</t>
    <phoneticPr fontId="2"/>
  </si>
  <si>
    <t>G9</t>
    <phoneticPr fontId="2"/>
  </si>
  <si>
    <r>
      <t>Jベスト</t>
    </r>
    <r>
      <rPr>
        <sz val="11"/>
        <rFont val="ＭＳ Ｐゴシック"/>
        <family val="3"/>
        <charset val="128"/>
      </rPr>
      <t>4</t>
    </r>
    <r>
      <rPr>
        <sz val="11"/>
        <rFont val="ＭＳ Ｐゴシック"/>
        <family val="3"/>
        <charset val="128"/>
      </rPr>
      <t>（</t>
    </r>
    <r>
      <rPr>
        <sz val="11"/>
        <rFont val="ＭＳ Ｐゴシック"/>
        <family val="3"/>
        <charset val="128"/>
      </rPr>
      <t>2）</t>
    </r>
    <r>
      <rPr>
        <sz val="11"/>
        <rFont val="ＭＳ Ｐゴシック"/>
        <family val="3"/>
        <charset val="128"/>
      </rPr>
      <t/>
    </r>
  </si>
  <si>
    <t>G決勝</t>
    <rPh sb="1" eb="3">
      <t>ケッショウ</t>
    </rPh>
    <phoneticPr fontId="2"/>
  </si>
  <si>
    <t>J決勝</t>
    <rPh sb="1" eb="3">
      <t>ケッショウ</t>
    </rPh>
    <phoneticPr fontId="2"/>
  </si>
  <si>
    <t>Gベスト１２（２）</t>
  </si>
  <si>
    <t>Gベスト１２（３）</t>
  </si>
  <si>
    <t>Gベスト１２（４）</t>
  </si>
  <si>
    <t>GFベスト１０（２）</t>
  </si>
  <si>
    <r>
      <t>G</t>
    </r>
    <r>
      <rPr>
        <sz val="11"/>
        <rFont val="ＭＳ Ｐゴシック"/>
        <family val="3"/>
        <charset val="128"/>
      </rPr>
      <t>F</t>
    </r>
    <r>
      <rPr>
        <sz val="11"/>
        <rFont val="ＭＳ Ｐゴシック"/>
        <family val="3"/>
        <charset val="128"/>
      </rPr>
      <t>決勝</t>
    </r>
    <rPh sb="2" eb="4">
      <t>ケッショウ</t>
    </rPh>
    <phoneticPr fontId="2"/>
  </si>
  <si>
    <r>
      <t>J</t>
    </r>
    <r>
      <rPr>
        <sz val="11"/>
        <rFont val="ＭＳ Ｐゴシック"/>
        <family val="3"/>
        <charset val="128"/>
      </rPr>
      <t>F</t>
    </r>
    <r>
      <rPr>
        <sz val="11"/>
        <rFont val="ＭＳ Ｐゴシック"/>
        <family val="3"/>
        <charset val="128"/>
      </rPr>
      <t>決勝</t>
    </r>
    <rPh sb="2" eb="4">
      <t>ケッショウ</t>
    </rPh>
    <phoneticPr fontId="2"/>
  </si>
  <si>
    <t>ガールズ</t>
    <phoneticPr fontId="2"/>
  </si>
  <si>
    <t>次             第</t>
    <rPh sb="0" eb="1">
      <t>ツギ</t>
    </rPh>
    <rPh sb="14" eb="15">
      <t>ダイ</t>
    </rPh>
    <phoneticPr fontId="2"/>
  </si>
  <si>
    <t>○ 受     付</t>
    <rPh sb="2" eb="3">
      <t>ウケ</t>
    </rPh>
    <rPh sb="8" eb="9">
      <t>ヅケ</t>
    </rPh>
    <phoneticPr fontId="2"/>
  </si>
  <si>
    <t>○ 開 会 式</t>
    <rPh sb="2" eb="3">
      <t>カイ</t>
    </rPh>
    <rPh sb="4" eb="5">
      <t>カイ</t>
    </rPh>
    <rPh sb="6" eb="7">
      <t>シキ</t>
    </rPh>
    <phoneticPr fontId="2"/>
  </si>
  <si>
    <t>１         一　同　礼</t>
    <phoneticPr fontId="2"/>
  </si>
  <si>
    <t>２         は　じ　め　の　言　葉</t>
    <phoneticPr fontId="2"/>
  </si>
  <si>
    <t>３         主　催　者　挨　拶</t>
    <phoneticPr fontId="2"/>
  </si>
  <si>
    <t>４         来　賓　祝　辞</t>
    <phoneticPr fontId="2"/>
  </si>
  <si>
    <t>５         選　手　宣　誓　　</t>
    <phoneticPr fontId="2"/>
  </si>
  <si>
    <t>６         競　技　上　の　注　意　</t>
    <phoneticPr fontId="2"/>
  </si>
  <si>
    <t>７         一　同　礼</t>
    <phoneticPr fontId="2"/>
  </si>
  <si>
    <r>
      <t xml:space="preserve">☆ </t>
    </r>
    <r>
      <rPr>
        <b/>
        <sz val="12"/>
        <rFont val="ＭＳ Ｐゴシック"/>
        <family val="3"/>
        <charset val="128"/>
      </rPr>
      <t>競 技 開 始</t>
    </r>
    <rPh sb="2" eb="3">
      <t>セリ</t>
    </rPh>
    <rPh sb="4" eb="5">
      <t>ワザ</t>
    </rPh>
    <rPh sb="6" eb="7">
      <t>カイ</t>
    </rPh>
    <rPh sb="8" eb="9">
      <t>ハジメ</t>
    </rPh>
    <phoneticPr fontId="2"/>
  </si>
  <si>
    <t>１    　　一　同　礼</t>
    <phoneticPr fontId="2"/>
  </si>
  <si>
    <t>２    　　成　績　発　表　・表　彰</t>
    <phoneticPr fontId="2"/>
  </si>
  <si>
    <t>３    　　講　　　評</t>
    <phoneticPr fontId="2"/>
  </si>
  <si>
    <t>４    　　お　わ　り　の　言　葉</t>
    <phoneticPr fontId="2"/>
  </si>
  <si>
    <t>５    　　一　同　礼</t>
    <phoneticPr fontId="2"/>
  </si>
  <si>
    <t>【大会概要】</t>
    <rPh sb="1" eb="3">
      <t>タイカイ</t>
    </rPh>
    <rPh sb="3" eb="5">
      <t>ガイヨウ</t>
    </rPh>
    <phoneticPr fontId="2"/>
  </si>
  <si>
    <t>☆ ボール持ち込み禁止です。持込が判明した場合、失格となる場合があります。</t>
    <rPh sb="5" eb="6">
      <t>モ</t>
    </rPh>
    <rPh sb="7" eb="8">
      <t>コ</t>
    </rPh>
    <rPh sb="9" eb="11">
      <t>キンシ</t>
    </rPh>
    <rPh sb="14" eb="16">
      <t>モチコミ</t>
    </rPh>
    <rPh sb="17" eb="19">
      <t>ハンメイ</t>
    </rPh>
    <rPh sb="21" eb="23">
      <t>バアイ</t>
    </rPh>
    <rPh sb="24" eb="26">
      <t>シッカク</t>
    </rPh>
    <rPh sb="29" eb="31">
      <t>バアイ</t>
    </rPh>
    <phoneticPr fontId="2"/>
  </si>
  <si>
    <t>☆ 各チームともゴミ等は、ゴミ袋を用意し責任を持って処置し持ち帰ってください。</t>
    <rPh sb="2" eb="3">
      <t>カク</t>
    </rPh>
    <rPh sb="10" eb="11">
      <t>ナド</t>
    </rPh>
    <rPh sb="15" eb="16">
      <t>フクロ</t>
    </rPh>
    <rPh sb="17" eb="19">
      <t>ヨウイ</t>
    </rPh>
    <rPh sb="20" eb="22">
      <t>セキニン</t>
    </rPh>
    <rPh sb="23" eb="24">
      <t>モ</t>
    </rPh>
    <rPh sb="26" eb="28">
      <t>ショチ</t>
    </rPh>
    <rPh sb="29" eb="30">
      <t>モ</t>
    </rPh>
    <rPh sb="31" eb="32">
      <t>カエ</t>
    </rPh>
    <phoneticPr fontId="2"/>
  </si>
  <si>
    <t>☆ 館内において指定場所以外での喫煙は、禁止されています。ご協力ください。</t>
    <rPh sb="2" eb="4">
      <t>カンナイ</t>
    </rPh>
    <rPh sb="8" eb="10">
      <t>シテイ</t>
    </rPh>
    <rPh sb="10" eb="12">
      <t>バショ</t>
    </rPh>
    <rPh sb="12" eb="14">
      <t>イガイ</t>
    </rPh>
    <rPh sb="16" eb="18">
      <t>キツエン</t>
    </rPh>
    <rPh sb="20" eb="22">
      <t>キンシ</t>
    </rPh>
    <rPh sb="30" eb="32">
      <t>キョウリョク</t>
    </rPh>
    <phoneticPr fontId="2"/>
  </si>
  <si>
    <t>☆ 外履靴などは、各チームで責任を持って保管してください。</t>
    <rPh sb="2" eb="3">
      <t>ソト</t>
    </rPh>
    <rPh sb="3" eb="4">
      <t>ハ</t>
    </rPh>
    <rPh sb="4" eb="5">
      <t>クツ</t>
    </rPh>
    <rPh sb="9" eb="10">
      <t>カク</t>
    </rPh>
    <rPh sb="14" eb="16">
      <t>セキニン</t>
    </rPh>
    <rPh sb="17" eb="18">
      <t>モ</t>
    </rPh>
    <rPh sb="20" eb="22">
      <t>ホカン</t>
    </rPh>
    <phoneticPr fontId="2"/>
  </si>
  <si>
    <t>☆ その他、主催者側指示に従ってください。</t>
    <rPh sb="4" eb="5">
      <t>タ</t>
    </rPh>
    <rPh sb="6" eb="9">
      <t>シュサイシャ</t>
    </rPh>
    <rPh sb="9" eb="10">
      <t>ガワ</t>
    </rPh>
    <rPh sb="10" eb="12">
      <t>シジ</t>
    </rPh>
    <rPh sb="13" eb="14">
      <t>シタガ</t>
    </rPh>
    <phoneticPr fontId="2"/>
  </si>
  <si>
    <t>決勝　１９</t>
    <rPh sb="0" eb="2">
      <t>ケッショウ</t>
    </rPh>
    <phoneticPr fontId="2"/>
  </si>
  <si>
    <t>三河</t>
    <rPh sb="0" eb="2">
      <t>ミカワ</t>
    </rPh>
    <phoneticPr fontId="2"/>
  </si>
  <si>
    <t>名古屋</t>
    <rPh sb="0" eb="3">
      <t>ナゴヤ</t>
    </rPh>
    <phoneticPr fontId="2"/>
  </si>
  <si>
    <t>尾張</t>
    <rPh sb="0" eb="2">
      <t>オワリ</t>
    </rPh>
    <phoneticPr fontId="2"/>
  </si>
  <si>
    <t>三重</t>
    <rPh sb="0" eb="2">
      <t>ミエ</t>
    </rPh>
    <phoneticPr fontId="2"/>
  </si>
  <si>
    <t>3位決定戦</t>
    <rPh sb="1" eb="2">
      <t>イ</t>
    </rPh>
    <rPh sb="2" eb="5">
      <t>ケッテイセン</t>
    </rPh>
    <phoneticPr fontId="2"/>
  </si>
  <si>
    <t>J5</t>
    <phoneticPr fontId="2"/>
  </si>
  <si>
    <r>
      <t>G</t>
    </r>
    <r>
      <rPr>
        <sz val="11"/>
        <rFont val="ＭＳ Ｐゴシック"/>
        <family val="3"/>
        <charset val="128"/>
      </rPr>
      <t>3位決定戦</t>
    </r>
    <rPh sb="2" eb="3">
      <t>イ</t>
    </rPh>
    <rPh sb="3" eb="6">
      <t>ケッテイセン</t>
    </rPh>
    <phoneticPr fontId="2"/>
  </si>
  <si>
    <t>J3位決定戦</t>
    <rPh sb="2" eb="3">
      <t>イ</t>
    </rPh>
    <rPh sb="3" eb="6">
      <t>ケッテイセン</t>
    </rPh>
    <phoneticPr fontId="2"/>
  </si>
  <si>
    <t>大会名</t>
    <rPh sb="0" eb="2">
      <t>タイカイ</t>
    </rPh>
    <rPh sb="2" eb="3">
      <t>メイ</t>
    </rPh>
    <phoneticPr fontId="2"/>
  </si>
  <si>
    <t>優勝</t>
    <rPh sb="0" eb="2">
      <t>ユウショウ</t>
    </rPh>
    <phoneticPr fontId="2"/>
  </si>
  <si>
    <t>準優勝</t>
    <rPh sb="0" eb="3">
      <t>ジュンユウショウ</t>
    </rPh>
    <phoneticPr fontId="2"/>
  </si>
  <si>
    <t>O2</t>
  </si>
  <si>
    <t>O3</t>
  </si>
  <si>
    <t>O4</t>
  </si>
  <si>
    <t>P2</t>
  </si>
  <si>
    <t>P3</t>
  </si>
  <si>
    <t>P4</t>
  </si>
  <si>
    <t>部　門</t>
    <rPh sb="0" eb="1">
      <t>ブ</t>
    </rPh>
    <rPh sb="2" eb="3">
      <t>モン</t>
    </rPh>
    <phoneticPr fontId="2"/>
  </si>
  <si>
    <t>ジュニア</t>
    <phoneticPr fontId="2"/>
  </si>
  <si>
    <t>O1</t>
    <phoneticPr fontId="2"/>
  </si>
  <si>
    <t>P1</t>
    <phoneticPr fontId="2"/>
  </si>
  <si>
    <t>O</t>
    <phoneticPr fontId="2"/>
  </si>
  <si>
    <t>P</t>
    <phoneticPr fontId="2"/>
  </si>
  <si>
    <t>ＳＣ</t>
    <phoneticPr fontId="2"/>
  </si>
  <si>
    <t>B17</t>
    <phoneticPr fontId="2"/>
  </si>
  <si>
    <t>B16</t>
    <phoneticPr fontId="2"/>
  </si>
  <si>
    <t>A15</t>
    <phoneticPr fontId="2"/>
  </si>
  <si>
    <t>B15</t>
    <phoneticPr fontId="2"/>
  </si>
  <si>
    <t>B11</t>
    <phoneticPr fontId="2"/>
  </si>
  <si>
    <t>B12</t>
    <phoneticPr fontId="2"/>
  </si>
  <si>
    <t>B13</t>
    <phoneticPr fontId="2"/>
  </si>
  <si>
    <t>B14</t>
    <phoneticPr fontId="2"/>
  </si>
  <si>
    <t>B10</t>
    <phoneticPr fontId="2"/>
  </si>
  <si>
    <t>G6</t>
    <phoneticPr fontId="2"/>
  </si>
  <si>
    <t>J6</t>
    <phoneticPr fontId="2"/>
  </si>
  <si>
    <t>J7</t>
    <phoneticPr fontId="2"/>
  </si>
  <si>
    <t>J8</t>
    <phoneticPr fontId="2"/>
  </si>
  <si>
    <t>J9</t>
    <phoneticPr fontId="2"/>
  </si>
  <si>
    <t>J10</t>
    <phoneticPr fontId="2"/>
  </si>
  <si>
    <t>J11</t>
    <phoneticPr fontId="2"/>
  </si>
  <si>
    <t>J13</t>
    <phoneticPr fontId="2"/>
  </si>
  <si>
    <t>J14</t>
    <phoneticPr fontId="2"/>
  </si>
  <si>
    <t>J15</t>
    <phoneticPr fontId="2"/>
  </si>
  <si>
    <t>J16</t>
    <phoneticPr fontId="2"/>
  </si>
  <si>
    <t>J17</t>
    <phoneticPr fontId="2"/>
  </si>
  <si>
    <t>J18</t>
    <phoneticPr fontId="2"/>
  </si>
  <si>
    <t>J19</t>
    <phoneticPr fontId="2"/>
  </si>
  <si>
    <t>C15</t>
    <phoneticPr fontId="2"/>
  </si>
  <si>
    <t>C16</t>
    <phoneticPr fontId="2"/>
  </si>
  <si>
    <t>C14</t>
    <phoneticPr fontId="2"/>
  </si>
  <si>
    <t>C11</t>
    <phoneticPr fontId="2"/>
  </si>
  <si>
    <t>C12</t>
    <phoneticPr fontId="2"/>
  </si>
  <si>
    <t>C13</t>
    <phoneticPr fontId="2"/>
  </si>
  <si>
    <t>C5</t>
    <phoneticPr fontId="2"/>
  </si>
  <si>
    <t>C6</t>
    <phoneticPr fontId="2"/>
  </si>
  <si>
    <t>C7</t>
    <phoneticPr fontId="2"/>
  </si>
  <si>
    <t>C8</t>
    <phoneticPr fontId="2"/>
  </si>
  <si>
    <t>C9</t>
    <phoneticPr fontId="2"/>
  </si>
  <si>
    <t>C10</t>
    <phoneticPr fontId="2"/>
  </si>
  <si>
    <t>GF1</t>
    <phoneticPr fontId="2"/>
  </si>
  <si>
    <t>GF2</t>
    <phoneticPr fontId="2"/>
  </si>
  <si>
    <t>GF3</t>
    <phoneticPr fontId="2"/>
  </si>
  <si>
    <t>GF4</t>
    <phoneticPr fontId="2"/>
  </si>
  <si>
    <t>GF5</t>
    <phoneticPr fontId="2"/>
  </si>
  <si>
    <t>GF6</t>
    <phoneticPr fontId="2"/>
  </si>
  <si>
    <t>JF1</t>
    <phoneticPr fontId="2"/>
  </si>
  <si>
    <t>JF2</t>
    <phoneticPr fontId="2"/>
  </si>
  <si>
    <t>JF3</t>
    <phoneticPr fontId="2"/>
  </si>
  <si>
    <t>JF4</t>
    <phoneticPr fontId="2"/>
  </si>
  <si>
    <t>JF5</t>
    <phoneticPr fontId="2"/>
  </si>
  <si>
    <t>JF6</t>
    <phoneticPr fontId="2"/>
  </si>
  <si>
    <t>JF7</t>
    <phoneticPr fontId="2"/>
  </si>
  <si>
    <t>JF8</t>
    <phoneticPr fontId="2"/>
  </si>
  <si>
    <t>JF9</t>
    <phoneticPr fontId="2"/>
  </si>
  <si>
    <t>Jf10</t>
    <phoneticPr fontId="2"/>
  </si>
  <si>
    <t>JF11</t>
    <phoneticPr fontId="2"/>
  </si>
  <si>
    <t>JF12</t>
    <phoneticPr fontId="2"/>
  </si>
  <si>
    <t>JF13</t>
    <phoneticPr fontId="2"/>
  </si>
  <si>
    <t>JF14</t>
    <phoneticPr fontId="2"/>
  </si>
  <si>
    <t>JF15</t>
    <phoneticPr fontId="2"/>
  </si>
  <si>
    <t>JF16</t>
    <phoneticPr fontId="2"/>
  </si>
  <si>
    <t>JF17</t>
    <phoneticPr fontId="2"/>
  </si>
  <si>
    <t>JF18</t>
    <phoneticPr fontId="2"/>
  </si>
  <si>
    <r>
      <t>Gベスト</t>
    </r>
    <r>
      <rPr>
        <sz val="11"/>
        <rFont val="ＭＳ Ｐゴシック"/>
        <family val="3"/>
        <charset val="128"/>
      </rPr>
      <t>4</t>
    </r>
    <r>
      <rPr>
        <sz val="11"/>
        <rFont val="ＭＳ Ｐゴシック"/>
        <family val="3"/>
        <charset val="128"/>
      </rPr>
      <t>（１）</t>
    </r>
    <phoneticPr fontId="2"/>
  </si>
  <si>
    <r>
      <t>Gベスト</t>
    </r>
    <r>
      <rPr>
        <sz val="11"/>
        <rFont val="ＭＳ Ｐゴシック"/>
        <family val="3"/>
        <charset val="128"/>
      </rPr>
      <t>4</t>
    </r>
    <r>
      <rPr>
        <sz val="11"/>
        <rFont val="ＭＳ Ｐゴシック"/>
        <family val="3"/>
        <charset val="128"/>
      </rPr>
      <t>（２）</t>
    </r>
    <r>
      <rPr>
        <sz val="11"/>
        <rFont val="ＭＳ Ｐゴシック"/>
        <family val="3"/>
        <charset val="128"/>
      </rPr>
      <t/>
    </r>
  </si>
  <si>
    <r>
      <t>Jベスト</t>
    </r>
    <r>
      <rPr>
        <sz val="11"/>
        <rFont val="ＭＳ Ｐゴシック"/>
        <family val="3"/>
        <charset val="128"/>
      </rPr>
      <t>4</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</si>
  <si>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Jベスト</t>
    </r>
    <r>
      <rPr>
        <sz val="11"/>
        <rFont val="ＭＳ Ｐゴシック"/>
        <family val="3"/>
        <charset val="128"/>
      </rPr>
      <t>8</t>
    </r>
    <r>
      <rPr>
        <sz val="11"/>
        <rFont val="ＭＳ Ｐゴシック"/>
        <family val="3"/>
        <charset val="128"/>
      </rPr>
      <t>（１）</t>
    </r>
    <phoneticPr fontId="2"/>
  </si>
  <si>
    <r>
      <t>Jベスト</t>
    </r>
    <r>
      <rPr>
        <sz val="11"/>
        <rFont val="ＭＳ Ｐゴシック"/>
        <family val="3"/>
        <charset val="128"/>
      </rPr>
      <t>8</t>
    </r>
    <r>
      <rPr>
        <sz val="11"/>
        <rFont val="ＭＳ Ｐゴシック"/>
        <family val="3"/>
        <charset val="128"/>
      </rPr>
      <t>（２）</t>
    </r>
    <r>
      <rPr>
        <sz val="11"/>
        <rFont val="ＭＳ Ｐゴシック"/>
        <family val="3"/>
        <charset val="128"/>
      </rPr>
      <t/>
    </r>
  </si>
  <si>
    <r>
      <t>Jベスト</t>
    </r>
    <r>
      <rPr>
        <sz val="11"/>
        <rFont val="ＭＳ Ｐゴシック"/>
        <family val="3"/>
        <charset val="128"/>
      </rPr>
      <t>8</t>
    </r>
    <r>
      <rPr>
        <sz val="11"/>
        <rFont val="ＭＳ Ｐゴシック"/>
        <family val="3"/>
        <charset val="128"/>
      </rPr>
      <t>（３）</t>
    </r>
    <r>
      <rPr>
        <sz val="11"/>
        <rFont val="ＭＳ Ｐゴシック"/>
        <family val="3"/>
        <charset val="128"/>
      </rPr>
      <t/>
    </r>
  </si>
  <si>
    <r>
      <t>Jベスト</t>
    </r>
    <r>
      <rPr>
        <sz val="11"/>
        <rFont val="ＭＳ Ｐゴシック"/>
        <family val="3"/>
        <charset val="128"/>
      </rPr>
      <t>8</t>
    </r>
    <r>
      <rPr>
        <sz val="11"/>
        <rFont val="ＭＳ Ｐゴシック"/>
        <family val="3"/>
        <charset val="128"/>
      </rPr>
      <t>（４）</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</si>
  <si>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</si>
  <si>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
    </r>
    <phoneticPr fontId="2"/>
  </si>
  <si>
    <r>
      <t>G</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2）</t>
    </r>
    <r>
      <rPr>
        <sz val="11"/>
        <rFont val="ＭＳ Ｐゴシック"/>
        <family val="3"/>
        <charset val="128"/>
      </rPr>
      <t/>
    </r>
    <phoneticPr fontId="2"/>
  </si>
  <si>
    <r>
      <t>GF</t>
    </r>
    <r>
      <rPr>
        <sz val="11"/>
        <rFont val="ＭＳ Ｐゴシック"/>
        <family val="3"/>
        <charset val="128"/>
      </rPr>
      <t>ベスト</t>
    </r>
    <r>
      <rPr>
        <sz val="11"/>
        <rFont val="ＭＳ Ｐゴシック"/>
        <family val="3"/>
        <charset val="128"/>
      </rPr>
      <t>8</t>
    </r>
    <r>
      <rPr>
        <sz val="11"/>
        <rFont val="ＭＳ Ｐゴシック"/>
        <family val="3"/>
        <charset val="128"/>
      </rPr>
      <t>（</t>
    </r>
    <r>
      <rPr>
        <sz val="11"/>
        <rFont val="ＭＳ Ｐゴシック"/>
        <family val="3"/>
        <charset val="128"/>
      </rPr>
      <t>1）</t>
    </r>
    <r>
      <rPr>
        <sz val="11"/>
        <rFont val="ＭＳ Ｐゴシック"/>
        <family val="3"/>
        <charset val="128"/>
      </rPr>
      <t/>
    </r>
    <phoneticPr fontId="2"/>
  </si>
  <si>
    <r>
      <t>Jベスト</t>
    </r>
    <r>
      <rPr>
        <sz val="11"/>
        <rFont val="ＭＳ Ｐゴシック"/>
        <family val="3"/>
        <charset val="128"/>
      </rPr>
      <t>16</t>
    </r>
    <r>
      <rPr>
        <sz val="11"/>
        <rFont val="ＭＳ Ｐゴシック"/>
        <family val="3"/>
        <charset val="128"/>
      </rPr>
      <t>（１）</t>
    </r>
    <phoneticPr fontId="2"/>
  </si>
  <si>
    <r>
      <t>Jベスト</t>
    </r>
    <r>
      <rPr>
        <sz val="11"/>
        <rFont val="ＭＳ Ｐゴシック"/>
        <family val="3"/>
        <charset val="128"/>
      </rPr>
      <t>16</t>
    </r>
    <r>
      <rPr>
        <sz val="11"/>
        <rFont val="ＭＳ Ｐゴシック"/>
        <family val="3"/>
        <charset val="128"/>
      </rPr>
      <t>（２）</t>
    </r>
    <r>
      <rPr>
        <sz val="11"/>
        <rFont val="ＭＳ Ｐゴシック"/>
        <family val="3"/>
        <charset val="128"/>
      </rPr>
      <t/>
    </r>
  </si>
  <si>
    <r>
      <t>Jベスト</t>
    </r>
    <r>
      <rPr>
        <sz val="11"/>
        <rFont val="ＭＳ Ｐゴシック"/>
        <family val="3"/>
        <charset val="128"/>
      </rPr>
      <t>16</t>
    </r>
    <r>
      <rPr>
        <sz val="11"/>
        <rFont val="ＭＳ Ｐゴシック"/>
        <family val="3"/>
        <charset val="128"/>
      </rPr>
      <t>（３）</t>
    </r>
    <r>
      <rPr>
        <sz val="11"/>
        <rFont val="ＭＳ Ｐゴシック"/>
        <family val="3"/>
        <charset val="128"/>
      </rPr>
      <t/>
    </r>
  </si>
  <si>
    <r>
      <t>Jベスト</t>
    </r>
    <r>
      <rPr>
        <sz val="11"/>
        <rFont val="ＭＳ Ｐゴシック"/>
        <family val="3"/>
        <charset val="128"/>
      </rPr>
      <t>16</t>
    </r>
    <r>
      <rPr>
        <sz val="11"/>
        <rFont val="ＭＳ Ｐゴシック"/>
        <family val="3"/>
        <charset val="128"/>
      </rPr>
      <t>（４）</t>
    </r>
    <r>
      <rPr>
        <sz val="11"/>
        <rFont val="ＭＳ Ｐゴシック"/>
        <family val="3"/>
        <charset val="128"/>
      </rPr>
      <t/>
    </r>
  </si>
  <si>
    <r>
      <t>Jベスト</t>
    </r>
    <r>
      <rPr>
        <sz val="11"/>
        <rFont val="ＭＳ Ｐゴシック"/>
        <family val="3"/>
        <charset val="128"/>
      </rPr>
      <t>16</t>
    </r>
    <r>
      <rPr>
        <sz val="11"/>
        <rFont val="ＭＳ Ｐゴシック"/>
        <family val="3"/>
        <charset val="128"/>
      </rPr>
      <t>（５）</t>
    </r>
    <r>
      <rPr>
        <sz val="11"/>
        <rFont val="ＭＳ Ｐゴシック"/>
        <family val="3"/>
        <charset val="128"/>
      </rPr>
      <t/>
    </r>
  </si>
  <si>
    <r>
      <t>Jベスト</t>
    </r>
    <r>
      <rPr>
        <sz val="11"/>
        <rFont val="ＭＳ Ｐゴシック"/>
        <family val="3"/>
        <charset val="128"/>
      </rPr>
      <t>16</t>
    </r>
    <r>
      <rPr>
        <sz val="11"/>
        <rFont val="ＭＳ Ｐゴシック"/>
        <family val="3"/>
        <charset val="128"/>
      </rPr>
      <t>（６）</t>
    </r>
    <r>
      <rPr>
        <sz val="11"/>
        <rFont val="ＭＳ Ｐゴシック"/>
        <family val="3"/>
        <charset val="128"/>
      </rPr>
      <t/>
    </r>
  </si>
  <si>
    <r>
      <t>Jベスト</t>
    </r>
    <r>
      <rPr>
        <sz val="11"/>
        <rFont val="ＭＳ Ｐゴシック"/>
        <family val="3"/>
        <charset val="128"/>
      </rPr>
      <t>16</t>
    </r>
    <r>
      <rPr>
        <sz val="11"/>
        <rFont val="ＭＳ Ｐゴシック"/>
        <family val="3"/>
        <charset val="128"/>
      </rPr>
      <t>（７）</t>
    </r>
    <r>
      <rPr>
        <sz val="11"/>
        <rFont val="ＭＳ Ｐゴシック"/>
        <family val="3"/>
        <charset val="128"/>
      </rPr>
      <t/>
    </r>
  </si>
  <si>
    <r>
      <t>Jベスト</t>
    </r>
    <r>
      <rPr>
        <sz val="11"/>
        <rFont val="ＭＳ Ｐゴシック"/>
        <family val="3"/>
        <charset val="128"/>
      </rPr>
      <t>16</t>
    </r>
    <r>
      <rPr>
        <sz val="11"/>
        <rFont val="ＭＳ Ｐゴシック"/>
        <family val="3"/>
        <charset val="128"/>
      </rPr>
      <t>（８）</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</si>
  <si>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16</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</si>
  <si>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Jベスト</t>
    </r>
    <r>
      <rPr>
        <sz val="11"/>
        <rFont val="ＭＳ Ｐゴシック"/>
        <family val="3"/>
        <charset val="128"/>
      </rPr>
      <t>19</t>
    </r>
    <r>
      <rPr>
        <sz val="11"/>
        <rFont val="ＭＳ Ｐゴシック"/>
        <family val="3"/>
        <charset val="128"/>
      </rPr>
      <t>（１）</t>
    </r>
    <phoneticPr fontId="2"/>
  </si>
  <si>
    <r>
      <t>Jベスト</t>
    </r>
    <r>
      <rPr>
        <sz val="11"/>
        <rFont val="ＭＳ Ｐゴシック"/>
        <family val="3"/>
        <charset val="128"/>
      </rPr>
      <t>19</t>
    </r>
    <r>
      <rPr>
        <sz val="11"/>
        <rFont val="ＭＳ Ｐゴシック"/>
        <family val="3"/>
        <charset val="128"/>
      </rPr>
      <t>（２）</t>
    </r>
    <r>
      <rPr>
        <sz val="11"/>
        <rFont val="ＭＳ Ｐゴシック"/>
        <family val="3"/>
        <charset val="128"/>
      </rPr>
      <t/>
    </r>
  </si>
  <si>
    <r>
      <t>Jベスト</t>
    </r>
    <r>
      <rPr>
        <sz val="11"/>
        <rFont val="ＭＳ Ｐゴシック"/>
        <family val="3"/>
        <charset val="128"/>
      </rPr>
      <t>19</t>
    </r>
    <r>
      <rPr>
        <sz val="11"/>
        <rFont val="ＭＳ Ｐゴシック"/>
        <family val="3"/>
        <charset val="128"/>
      </rPr>
      <t>（３）</t>
    </r>
    <r>
      <rPr>
        <sz val="11"/>
        <rFont val="ＭＳ Ｐゴシック"/>
        <family val="3"/>
        <charset val="128"/>
      </rPr>
      <t/>
    </r>
  </si>
  <si>
    <r>
      <t>J</t>
    </r>
    <r>
      <rPr>
        <sz val="11"/>
        <rFont val="ＭＳ Ｐゴシック"/>
        <family val="3"/>
        <charset val="128"/>
      </rPr>
      <t>F</t>
    </r>
    <r>
      <rPr>
        <sz val="11"/>
        <rFont val="ＭＳ Ｐゴシック"/>
        <family val="3"/>
        <charset val="128"/>
      </rPr>
      <t>ベスト</t>
    </r>
    <r>
      <rPr>
        <sz val="11"/>
        <rFont val="ＭＳ Ｐゴシック"/>
        <family val="3"/>
        <charset val="128"/>
      </rPr>
      <t>18</t>
    </r>
    <r>
      <rPr>
        <sz val="11"/>
        <rFont val="ＭＳ Ｐゴシック"/>
        <family val="3"/>
        <charset val="128"/>
      </rPr>
      <t>（</t>
    </r>
    <r>
      <rPr>
        <sz val="11"/>
        <rFont val="ＭＳ Ｐゴシック"/>
        <family val="3"/>
        <charset val="128"/>
      </rPr>
      <t>1</t>
    </r>
    <r>
      <rPr>
        <sz val="11"/>
        <rFont val="ＭＳ Ｐゴシック"/>
        <family val="3"/>
        <charset val="128"/>
      </rPr>
      <t>）</t>
    </r>
    <phoneticPr fontId="2"/>
  </si>
  <si>
    <t>Gベスト１２（１）</t>
    <phoneticPr fontId="2"/>
  </si>
  <si>
    <t>GFベスト１０（１）</t>
    <phoneticPr fontId="2"/>
  </si>
  <si>
    <r>
      <t>G</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（１）</t>
    </r>
    <phoneticPr fontId="2"/>
  </si>
  <si>
    <r>
      <t>G</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（２）</t>
    </r>
    <r>
      <rPr>
        <sz val="11"/>
        <rFont val="ＭＳ Ｐゴシック"/>
        <family val="3"/>
        <charset val="128"/>
      </rPr>
      <t/>
    </r>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</si>
  <si>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t>
    </r>
    <r>
      <rPr>
        <sz val="11"/>
        <rFont val="ＭＳ Ｐゴシック"/>
        <family val="3"/>
        <charset val="128"/>
      </rPr>
      <t>1</t>
    </r>
    <r>
      <rPr>
        <sz val="11"/>
        <rFont val="ＭＳ Ｐゴシック"/>
        <family val="3"/>
        <charset val="128"/>
      </rPr>
      <t>）</t>
    </r>
    <phoneticPr fontId="2"/>
  </si>
  <si>
    <r>
      <t>J</t>
    </r>
    <r>
      <rPr>
        <sz val="11"/>
        <rFont val="ＭＳ Ｐゴシック"/>
        <family val="3"/>
        <charset val="128"/>
      </rPr>
      <t>F</t>
    </r>
    <r>
      <rPr>
        <sz val="11"/>
        <rFont val="ＭＳ Ｐゴシック"/>
        <family val="3"/>
        <charset val="128"/>
      </rPr>
      <t>ベスト</t>
    </r>
    <r>
      <rPr>
        <sz val="11"/>
        <rFont val="ＭＳ Ｐゴシック"/>
        <family val="3"/>
        <charset val="128"/>
      </rPr>
      <t>4</t>
    </r>
    <r>
      <rPr>
        <sz val="11"/>
        <rFont val="ＭＳ Ｐゴシック"/>
        <family val="3"/>
        <charset val="128"/>
      </rPr>
      <t>（</t>
    </r>
    <r>
      <rPr>
        <sz val="11"/>
        <rFont val="ＭＳ Ｐゴシック"/>
        <family val="3"/>
        <charset val="128"/>
      </rPr>
      <t>2）</t>
    </r>
    <r>
      <rPr>
        <sz val="11"/>
        <rFont val="ＭＳ Ｐゴシック"/>
        <family val="3"/>
        <charset val="128"/>
      </rPr>
      <t/>
    </r>
    <phoneticPr fontId="2"/>
  </si>
  <si>
    <t>C18</t>
  </si>
  <si>
    <t>C19</t>
  </si>
  <si>
    <t>C20</t>
  </si>
  <si>
    <t>A17</t>
  </si>
  <si>
    <t>A18</t>
  </si>
  <si>
    <t>A19</t>
  </si>
  <si>
    <t>A20</t>
  </si>
  <si>
    <t>決勝　２０</t>
    <rPh sb="0" eb="2">
      <t>ケッショウ</t>
    </rPh>
    <phoneticPr fontId="2"/>
  </si>
  <si>
    <t>決勝　２１</t>
    <rPh sb="0" eb="2">
      <t>ケッショウ</t>
    </rPh>
    <phoneticPr fontId="2"/>
  </si>
  <si>
    <t>A21</t>
    <phoneticPr fontId="2"/>
  </si>
  <si>
    <t>G11</t>
    <phoneticPr fontId="2"/>
  </si>
  <si>
    <t>G12</t>
    <phoneticPr fontId="2"/>
  </si>
  <si>
    <t>G13</t>
    <phoneticPr fontId="2"/>
  </si>
  <si>
    <t>GF1</t>
  </si>
  <si>
    <t>GF2</t>
  </si>
  <si>
    <t>GF3</t>
  </si>
  <si>
    <t>GF4</t>
  </si>
  <si>
    <t>GF5</t>
  </si>
  <si>
    <t>GF6</t>
  </si>
  <si>
    <t>GF7</t>
  </si>
  <si>
    <t>GF8</t>
  </si>
  <si>
    <t>GF9</t>
  </si>
  <si>
    <t>GF10</t>
  </si>
  <si>
    <t>GF11</t>
  </si>
  <si>
    <t>GF12</t>
  </si>
  <si>
    <t>GF13</t>
  </si>
  <si>
    <t>GF14</t>
  </si>
  <si>
    <t>A18</t>
    <phoneticPr fontId="2"/>
  </si>
  <si>
    <t>三位決定戦</t>
    <rPh sb="0" eb="2">
      <t>サンミ</t>
    </rPh>
    <rPh sb="2" eb="5">
      <t>ケッテイセン</t>
    </rPh>
    <phoneticPr fontId="2"/>
  </si>
  <si>
    <t>ガールズ決勝</t>
    <rPh sb="4" eb="6">
      <t>ケッショウ</t>
    </rPh>
    <phoneticPr fontId="2"/>
  </si>
  <si>
    <t>Q1</t>
    <phoneticPr fontId="2"/>
  </si>
  <si>
    <t>Q2</t>
    <phoneticPr fontId="2"/>
  </si>
  <si>
    <t>Q3</t>
    <phoneticPr fontId="2"/>
  </si>
  <si>
    <t>Q4</t>
    <phoneticPr fontId="2"/>
  </si>
  <si>
    <t>Q</t>
    <phoneticPr fontId="2"/>
  </si>
  <si>
    <t>B1</t>
  </si>
  <si>
    <t>B2</t>
  </si>
  <si>
    <t>J4</t>
  </si>
  <si>
    <t>J2</t>
  </si>
  <si>
    <t>決勝　２２</t>
    <rPh sb="0" eb="2">
      <t>ケッショウ</t>
    </rPh>
    <phoneticPr fontId="2"/>
  </si>
  <si>
    <t>A22</t>
  </si>
  <si>
    <t>A21</t>
  </si>
  <si>
    <t>I4</t>
  </si>
  <si>
    <t>J1</t>
  </si>
  <si>
    <t>J3</t>
  </si>
  <si>
    <t>K2</t>
  </si>
  <si>
    <t>L2</t>
  </si>
  <si>
    <t>M2</t>
  </si>
  <si>
    <t>N2</t>
  </si>
  <si>
    <t>K4</t>
  </si>
  <si>
    <t>L4</t>
  </si>
  <si>
    <t>M4</t>
  </si>
  <si>
    <t>N4</t>
  </si>
  <si>
    <t>I3</t>
  </si>
  <si>
    <t>K3</t>
  </si>
  <si>
    <t>L3</t>
  </si>
  <si>
    <t>M3</t>
  </si>
  <si>
    <t>N3</t>
  </si>
  <si>
    <t>I1</t>
  </si>
  <si>
    <t>K1</t>
  </si>
  <si>
    <t>L1</t>
  </si>
  <si>
    <t>M1</t>
  </si>
  <si>
    <t>N1</t>
  </si>
  <si>
    <t>決勝　２２</t>
  </si>
  <si>
    <t>集　　　計</t>
    <rPh sb="0" eb="1">
      <t>シュウ</t>
    </rPh>
    <rPh sb="4" eb="5">
      <t>ケイ</t>
    </rPh>
    <phoneticPr fontId="2"/>
  </si>
  <si>
    <t>Ｐブロック(ジュニア)　成績表</t>
    <rPh sb="12" eb="14">
      <t>セイセキ</t>
    </rPh>
    <rPh sb="14" eb="15">
      <t>ヒョウ</t>
    </rPh>
    <phoneticPr fontId="2"/>
  </si>
  <si>
    <t>Ｑブロック(ジュニア)　成績表</t>
    <rPh sb="12" eb="14">
      <t>セイセキ</t>
    </rPh>
    <rPh sb="14" eb="15">
      <t>ヒョウ</t>
    </rPh>
    <phoneticPr fontId="2"/>
  </si>
  <si>
    <t>①</t>
    <phoneticPr fontId="2"/>
  </si>
  <si>
    <t>②</t>
    <phoneticPr fontId="2"/>
  </si>
  <si>
    <t>③</t>
    <phoneticPr fontId="2"/>
  </si>
  <si>
    <t>④</t>
    <phoneticPr fontId="2"/>
  </si>
  <si>
    <t>CM</t>
    <phoneticPr fontId="2"/>
  </si>
  <si>
    <t>準決勝</t>
    <rPh sb="0" eb="3">
      <t>ジュンケッショウ</t>
    </rPh>
    <phoneticPr fontId="2"/>
  </si>
  <si>
    <t>（Ａ１９）</t>
    <phoneticPr fontId="2"/>
  </si>
  <si>
    <t>（Ａ２０）</t>
    <phoneticPr fontId="2"/>
  </si>
  <si>
    <t>ふれあい決勝</t>
    <rPh sb="4" eb="6">
      <t>ケッショウ</t>
    </rPh>
    <phoneticPr fontId="2"/>
  </si>
  <si>
    <t>Ａコート</t>
    <phoneticPr fontId="2"/>
  </si>
  <si>
    <t>Ｂコート</t>
    <phoneticPr fontId="2"/>
  </si>
  <si>
    <t>（Ｂ１９）</t>
    <phoneticPr fontId="2"/>
  </si>
  <si>
    <t>（Ｂ２０）</t>
    <phoneticPr fontId="2"/>
  </si>
  <si>
    <t>Ｃコート</t>
  </si>
  <si>
    <t>（Ｃ２１）</t>
    <phoneticPr fontId="2"/>
  </si>
  <si>
    <t>（Ｃ２２）</t>
    <phoneticPr fontId="2"/>
  </si>
  <si>
    <t>ジュニア決勝</t>
    <rPh sb="4" eb="6">
      <t>ケッショウ</t>
    </rPh>
    <phoneticPr fontId="2"/>
  </si>
  <si>
    <t>コート</t>
    <phoneticPr fontId="2"/>
  </si>
  <si>
    <t>順番</t>
    <rPh sb="0" eb="2">
      <t>ジュンバン</t>
    </rPh>
    <phoneticPr fontId="2"/>
  </si>
  <si>
    <t>左</t>
    <rPh sb="0" eb="1">
      <t>ヒダリ</t>
    </rPh>
    <phoneticPr fontId="2"/>
  </si>
  <si>
    <t>右</t>
    <rPh sb="0" eb="1">
      <t>ミギ</t>
    </rPh>
    <phoneticPr fontId="2"/>
  </si>
  <si>
    <t>数字</t>
    <rPh sb="0" eb="2">
      <t>スウジ</t>
    </rPh>
    <phoneticPr fontId="2"/>
  </si>
  <si>
    <t>A1</t>
  </si>
  <si>
    <t>VS</t>
    <phoneticPr fontId="2"/>
  </si>
  <si>
    <t>G1</t>
  </si>
  <si>
    <t>G4</t>
  </si>
  <si>
    <t>H1</t>
  </si>
  <si>
    <t>H4</t>
  </si>
  <si>
    <t>G2</t>
  </si>
  <si>
    <t>G3</t>
  </si>
  <si>
    <t>H2</t>
  </si>
  <si>
    <t>H3</t>
  </si>
  <si>
    <t>I2</t>
  </si>
  <si>
    <t>C1</t>
  </si>
  <si>
    <t>C2</t>
  </si>
  <si>
    <t>D1</t>
  </si>
  <si>
    <t>D4</t>
  </si>
  <si>
    <t>D2</t>
  </si>
  <si>
    <t>D3</t>
  </si>
  <si>
    <t>E1</t>
  </si>
  <si>
    <t>E4</t>
  </si>
  <si>
    <t>E2</t>
  </si>
  <si>
    <t>E3</t>
  </si>
  <si>
    <t>F1</t>
  </si>
  <si>
    <t>F4</t>
  </si>
  <si>
    <t>F2</t>
  </si>
  <si>
    <t>F3</t>
  </si>
  <si>
    <t>G15</t>
    <phoneticPr fontId="2"/>
  </si>
  <si>
    <t>G16</t>
    <phoneticPr fontId="2"/>
  </si>
  <si>
    <t>W1</t>
    <phoneticPr fontId="2"/>
  </si>
  <si>
    <t>W2</t>
    <phoneticPr fontId="2"/>
  </si>
  <si>
    <t>W3</t>
    <phoneticPr fontId="2"/>
  </si>
  <si>
    <t>W4</t>
    <phoneticPr fontId="2"/>
  </si>
  <si>
    <r>
      <t>A</t>
    </r>
    <r>
      <rPr>
        <sz val="11"/>
        <rFont val="ＭＳ Ｐゴシック"/>
        <family val="3"/>
        <charset val="128"/>
      </rPr>
      <t>3</t>
    </r>
    <phoneticPr fontId="2"/>
  </si>
  <si>
    <t>競技規則</t>
    <rPh sb="0" eb="2">
      <t>キョウギ</t>
    </rPh>
    <rPh sb="2" eb="4">
      <t>キソク</t>
    </rPh>
    <phoneticPr fontId="2"/>
  </si>
  <si>
    <t>◆　ＪＤＢＡ公式ルールにより実施する。一部、大会実行委員会が定めるローカルルールを適用する。</t>
    <rPh sb="6" eb="8">
      <t>コウシキ</t>
    </rPh>
    <rPh sb="14" eb="16">
      <t>ジッシ</t>
    </rPh>
    <rPh sb="19" eb="21">
      <t>イチブ</t>
    </rPh>
    <rPh sb="22" eb="24">
      <t>タイカイ</t>
    </rPh>
    <rPh sb="24" eb="26">
      <t>ジッコウ</t>
    </rPh>
    <rPh sb="26" eb="28">
      <t>イイン</t>
    </rPh>
    <rPh sb="28" eb="29">
      <t>カイ</t>
    </rPh>
    <rPh sb="30" eb="31">
      <t>サダ</t>
    </rPh>
    <rPh sb="41" eb="43">
      <t>テキヨウ</t>
    </rPh>
    <phoneticPr fontId="2"/>
  </si>
  <si>
    <t>◆　禁止行為について（禁止事項について目に余る行為が見られた場合は、罰則の対象になります。）</t>
    <rPh sb="2" eb="4">
      <t>キンシ</t>
    </rPh>
    <rPh sb="4" eb="6">
      <t>コウイ</t>
    </rPh>
    <rPh sb="30" eb="32">
      <t>バアイ</t>
    </rPh>
    <rPh sb="34" eb="36">
      <t>バッソク</t>
    </rPh>
    <rPh sb="37" eb="39">
      <t>タイショウ</t>
    </rPh>
    <phoneticPr fontId="2"/>
  </si>
  <si>
    <t>　　・ 相手を挑発するようなガッツポーズは禁止します。</t>
  </si>
  <si>
    <t>　　・ 試合中に監督・コーチ・マネージャー及び控え選手が許可なく所定の席から離れることを禁止します。</t>
    <rPh sb="28" eb="30">
      <t>キョカ</t>
    </rPh>
    <phoneticPr fontId="2"/>
  </si>
  <si>
    <t>競技方法</t>
    <rPh sb="0" eb="2">
      <t>キョウギ</t>
    </rPh>
    <rPh sb="2" eb="4">
      <t>ホウホウ</t>
    </rPh>
    <phoneticPr fontId="2"/>
  </si>
  <si>
    <t>◆　試合はすべて、５分間１セットマッチ（ランニングタイム制）で行う。ただし決勝戦のみ3セットマッチで行う。</t>
    <rPh sb="2" eb="4">
      <t>シアイ</t>
    </rPh>
    <rPh sb="10" eb="12">
      <t>フンカン</t>
    </rPh>
    <rPh sb="28" eb="29">
      <t>セイ</t>
    </rPh>
    <rPh sb="31" eb="32">
      <t>オコナ</t>
    </rPh>
    <rPh sb="37" eb="39">
      <t>ケッショウ</t>
    </rPh>
    <rPh sb="39" eb="40">
      <t>セン</t>
    </rPh>
    <rPh sb="50" eb="51">
      <t>オコナ</t>
    </rPh>
    <phoneticPr fontId="2"/>
  </si>
  <si>
    <t>◆　リーグ戦</t>
    <rPh sb="5" eb="6">
      <t>セン</t>
    </rPh>
    <phoneticPr fontId="2"/>
  </si>
  <si>
    <t>　　　各リーグで総当たり戦を行い、勝ち点の合計で順位を決定する。</t>
    <rPh sb="3" eb="4">
      <t>カク</t>
    </rPh>
    <rPh sb="8" eb="10">
      <t>ソウア</t>
    </rPh>
    <rPh sb="12" eb="13">
      <t>セン</t>
    </rPh>
    <rPh sb="14" eb="15">
      <t>オコナ</t>
    </rPh>
    <rPh sb="17" eb="18">
      <t>カ</t>
    </rPh>
    <rPh sb="19" eb="20">
      <t>テン</t>
    </rPh>
    <rPh sb="21" eb="23">
      <t>ゴウケイ</t>
    </rPh>
    <rPh sb="24" eb="26">
      <t>ジュンイ</t>
    </rPh>
    <rPh sb="27" eb="29">
      <t>ケッテイ</t>
    </rPh>
    <phoneticPr fontId="2"/>
  </si>
  <si>
    <t>　　　（　勝ち点は、 勝：２点　引き分け：１点　負：０点　とする　）</t>
    <rPh sb="5" eb="6">
      <t>カ</t>
    </rPh>
    <rPh sb="7" eb="8">
      <t>テン</t>
    </rPh>
    <rPh sb="11" eb="12">
      <t>カチ</t>
    </rPh>
    <rPh sb="14" eb="15">
      <t>テン</t>
    </rPh>
    <rPh sb="16" eb="17">
      <t>ヒ</t>
    </rPh>
    <rPh sb="18" eb="19">
      <t>ワ</t>
    </rPh>
    <rPh sb="22" eb="23">
      <t>テン</t>
    </rPh>
    <rPh sb="24" eb="25">
      <t>マケ</t>
    </rPh>
    <rPh sb="27" eb="28">
      <t>テン</t>
    </rPh>
    <phoneticPr fontId="2"/>
  </si>
  <si>
    <t>　　　なお、勝ち点の合計が同数の場合は、以下の順で順位を決定する。</t>
    <rPh sb="6" eb="7">
      <t>カ</t>
    </rPh>
    <rPh sb="8" eb="9">
      <t>テン</t>
    </rPh>
    <rPh sb="10" eb="12">
      <t>ゴウケイ</t>
    </rPh>
    <rPh sb="13" eb="15">
      <t>ドウスウ</t>
    </rPh>
    <rPh sb="16" eb="18">
      <t>バアイ</t>
    </rPh>
    <rPh sb="20" eb="22">
      <t>イカ</t>
    </rPh>
    <rPh sb="23" eb="24">
      <t>ジュン</t>
    </rPh>
    <rPh sb="25" eb="27">
      <t>ジュンイ</t>
    </rPh>
    <rPh sb="28" eb="30">
      <t>ケッテイ</t>
    </rPh>
    <phoneticPr fontId="2"/>
  </si>
  <si>
    <t>　　　　①各試合の内野人数の合計が多いチーム</t>
    <rPh sb="5" eb="8">
      <t>カクシアイ</t>
    </rPh>
    <rPh sb="9" eb="11">
      <t>ナイヤ</t>
    </rPh>
    <rPh sb="11" eb="13">
      <t>ニンズウ</t>
    </rPh>
    <rPh sb="14" eb="16">
      <t>ゴウケイ</t>
    </rPh>
    <rPh sb="17" eb="18">
      <t>オオ</t>
    </rPh>
    <phoneticPr fontId="2"/>
  </si>
  <si>
    <t>　　　　②直接対決の勝者</t>
    <rPh sb="5" eb="7">
      <t>チョクセツ</t>
    </rPh>
    <rPh sb="7" eb="9">
      <t>タイケツ</t>
    </rPh>
    <rPh sb="10" eb="12">
      <t>ショウシャ</t>
    </rPh>
    <phoneticPr fontId="2"/>
  </si>
  <si>
    <t>　　　　③各試合の相手内野人数の合計が少ないチーム</t>
    <rPh sb="5" eb="8">
      <t>カクシアイ</t>
    </rPh>
    <rPh sb="9" eb="11">
      <t>アイテ</t>
    </rPh>
    <rPh sb="11" eb="13">
      <t>ナイヤ</t>
    </rPh>
    <rPh sb="13" eb="15">
      <t>ニンズウ</t>
    </rPh>
    <rPh sb="16" eb="18">
      <t>ゴウケイ</t>
    </rPh>
    <rPh sb="19" eb="20">
      <t>スク</t>
    </rPh>
    <phoneticPr fontId="2"/>
  </si>
  <si>
    <t>　　　　④チームのキャプテンによる抽選</t>
    <rPh sb="17" eb="19">
      <t>チュウセン</t>
    </rPh>
    <phoneticPr fontId="2"/>
  </si>
  <si>
    <t>◆　トーナメント戦</t>
    <rPh sb="8" eb="9">
      <t>セン</t>
    </rPh>
    <phoneticPr fontId="2"/>
  </si>
  <si>
    <t>　　*　セット終了時に内野人数が同数の場合は、サドンデスで勝敗を決定する。</t>
    <rPh sb="7" eb="9">
      <t>シュウリョウ</t>
    </rPh>
    <rPh sb="9" eb="10">
      <t>ジ</t>
    </rPh>
    <rPh sb="11" eb="13">
      <t>ナイヤ</t>
    </rPh>
    <rPh sb="13" eb="15">
      <t>ニンズウ</t>
    </rPh>
    <rPh sb="16" eb="18">
      <t>ドウスウ</t>
    </rPh>
    <rPh sb="19" eb="21">
      <t>バアイ</t>
    </rPh>
    <rPh sb="29" eb="31">
      <t>ショウハイ</t>
    </rPh>
    <rPh sb="32" eb="34">
      <t>ケッテイ</t>
    </rPh>
    <phoneticPr fontId="2"/>
  </si>
  <si>
    <t>　　　 〔サドンデス〕＝セット終了時の状態からジャンプボールで試合を再開し、</t>
    <rPh sb="15" eb="17">
      <t>シュウリョウ</t>
    </rPh>
    <rPh sb="17" eb="18">
      <t>ジ</t>
    </rPh>
    <rPh sb="19" eb="21">
      <t>ジョウタイ</t>
    </rPh>
    <rPh sb="31" eb="33">
      <t>シアイ</t>
    </rPh>
    <rPh sb="34" eb="36">
      <t>サイカイ</t>
    </rPh>
    <phoneticPr fontId="2"/>
  </si>
  <si>
    <t>　　　　　　　　　　　　 　最初にアウトをとったチームの勝ちとする。</t>
    <phoneticPr fontId="2"/>
  </si>
  <si>
    <t>●遅刻チームの取り扱いについて</t>
    <rPh sb="1" eb="3">
      <t>チコク</t>
    </rPh>
    <rPh sb="7" eb="8">
      <t>ト</t>
    </rPh>
    <rPh sb="9" eb="10">
      <t>アツカ</t>
    </rPh>
    <phoneticPr fontId="2"/>
  </si>
  <si>
    <t>　　出場チームの第一試合目の集合に遅刻したチームは、棄権チームとする。</t>
    <rPh sb="2" eb="4">
      <t>シュツジョウ</t>
    </rPh>
    <rPh sb="8" eb="9">
      <t>ダイ</t>
    </rPh>
    <rPh sb="9" eb="12">
      <t>１シアイ</t>
    </rPh>
    <rPh sb="12" eb="13">
      <t>メ</t>
    </rPh>
    <rPh sb="14" eb="16">
      <t>シュウゴウ</t>
    </rPh>
    <rPh sb="17" eb="19">
      <t>チコク</t>
    </rPh>
    <rPh sb="26" eb="28">
      <t>キケン</t>
    </rPh>
    <phoneticPr fontId="2"/>
  </si>
  <si>
    <t>　　その後の試合について、試合を行うことは出来るが、</t>
    <rPh sb="4" eb="5">
      <t>ゴ</t>
    </rPh>
    <rPh sb="6" eb="8">
      <t>シアイ</t>
    </rPh>
    <phoneticPr fontId="2"/>
  </si>
  <si>
    <t>●不完全なチームの取り扱いについて</t>
    <rPh sb="1" eb="4">
      <t>フカンゼン</t>
    </rPh>
    <rPh sb="9" eb="10">
      <t>ト</t>
    </rPh>
    <rPh sb="11" eb="12">
      <t>アツカ</t>
    </rPh>
    <phoneticPr fontId="2"/>
  </si>
  <si>
    <t>　　　　　　</t>
  </si>
  <si>
    <t>　　勝敗は内野人数にて決する。８名未満の場合、試合はおこなうがスコアは</t>
    <rPh sb="2" eb="4">
      <t>ショウハイ</t>
    </rPh>
    <rPh sb="5" eb="7">
      <t>ナイヤ</t>
    </rPh>
    <rPh sb="7" eb="9">
      <t>ニンズウ</t>
    </rPh>
    <rPh sb="11" eb="12">
      <t>ケッ</t>
    </rPh>
    <rPh sb="16" eb="17">
      <t>メイ</t>
    </rPh>
    <rPh sb="17" eb="19">
      <t>ミマン</t>
    </rPh>
    <rPh sb="20" eb="22">
      <t>バアイ</t>
    </rPh>
    <rPh sb="23" eb="25">
      <t>シアイ</t>
    </rPh>
    <phoneticPr fontId="2"/>
  </si>
  <si>
    <t>D4</t>
    <phoneticPr fontId="2"/>
  </si>
  <si>
    <t>２０11 西尾 茶  Ｃｈａ 杯</t>
    <rPh sb="5" eb="7">
      <t>ニシオ</t>
    </rPh>
    <rPh sb="15" eb="16">
      <t>ハイ</t>
    </rPh>
    <phoneticPr fontId="2"/>
  </si>
  <si>
    <t>８：３０～</t>
    <phoneticPr fontId="2"/>
  </si>
  <si>
    <t>○ 監督会議</t>
    <rPh sb="2" eb="4">
      <t>カントク</t>
    </rPh>
    <rPh sb="4" eb="6">
      <t>カイギ</t>
    </rPh>
    <phoneticPr fontId="2"/>
  </si>
  <si>
    <t>９：００～</t>
    <phoneticPr fontId="2"/>
  </si>
  <si>
    <t>９：１５～</t>
    <phoneticPr fontId="2"/>
  </si>
  <si>
    <t>９：３０～  (準備が整い次第開始)</t>
    <rPh sb="8" eb="10">
      <t>ジュンビ</t>
    </rPh>
    <rPh sb="11" eb="12">
      <t>トトノ</t>
    </rPh>
    <rPh sb="13" eb="15">
      <t>シダイ</t>
    </rPh>
    <rPh sb="15" eb="17">
      <t>カイシ</t>
    </rPh>
    <phoneticPr fontId="2"/>
  </si>
  <si>
    <t>○ 閉会 式</t>
    <rPh sb="2" eb="4">
      <t>ヘイカイ</t>
    </rPh>
    <rPh sb="5" eb="6">
      <t>シキ</t>
    </rPh>
    <phoneticPr fontId="2"/>
  </si>
  <si>
    <t>（ 解   散 ）   １７：００予定</t>
    <rPh sb="2" eb="3">
      <t>カイ</t>
    </rPh>
    <rPh sb="6" eb="7">
      <t>サン</t>
    </rPh>
    <rPh sb="17" eb="19">
      <t>ヨテイ</t>
    </rPh>
    <phoneticPr fontId="2"/>
  </si>
  <si>
    <t>２０１１ 西尾 茶  Ｃｈａ 杯</t>
    <rPh sb="5" eb="7">
      <t>ニシオ</t>
    </rPh>
    <rPh sb="15" eb="16">
      <t>ハイ</t>
    </rPh>
    <phoneticPr fontId="2"/>
  </si>
  <si>
    <t>１）主  催</t>
    <rPh sb="2" eb="3">
      <t>シュ</t>
    </rPh>
    <rPh sb="5" eb="6">
      <t>モヨオ</t>
    </rPh>
    <phoneticPr fontId="2"/>
  </si>
  <si>
    <t>愛知県ﾄﾞｯｼﾞﾎﾞｰﾙ協会　三河支部　大会実行委員会</t>
    <phoneticPr fontId="2"/>
  </si>
  <si>
    <t>２）主　管</t>
    <phoneticPr fontId="2"/>
  </si>
  <si>
    <t>同   上</t>
    <phoneticPr fontId="2"/>
  </si>
  <si>
    <t>３）後  援</t>
    <rPh sb="2" eb="3">
      <t>ゴ</t>
    </rPh>
    <rPh sb="5" eb="6">
      <t>エン</t>
    </rPh>
    <phoneticPr fontId="2"/>
  </si>
  <si>
    <t>中日新聞社　愛知県ﾄﾞｯｼﾞﾎﾞｰﾙ協会</t>
    <phoneticPr fontId="2"/>
  </si>
  <si>
    <t>４）開催日時</t>
    <rPh sb="2" eb="4">
      <t>カイサイ</t>
    </rPh>
    <rPh sb="4" eb="6">
      <t>ニチジ</t>
    </rPh>
    <phoneticPr fontId="2"/>
  </si>
  <si>
    <t>５）会　場</t>
    <rPh sb="2" eb="3">
      <t>カイ</t>
    </rPh>
    <rPh sb="4" eb="5">
      <t>バ</t>
    </rPh>
    <phoneticPr fontId="2"/>
  </si>
  <si>
    <t>西尾市総合体育館　西尾市小島大郷１－１　TEL0563-54-7761</t>
    <phoneticPr fontId="2"/>
  </si>
  <si>
    <t>６）表  彰</t>
    <rPh sb="2" eb="3">
      <t>オモテ</t>
    </rPh>
    <rPh sb="5" eb="6">
      <t>アキラ</t>
    </rPh>
    <phoneticPr fontId="2"/>
  </si>
  <si>
    <t>優勝 ・ 準優勝 ・ 第３位</t>
    <rPh sb="0" eb="2">
      <t>ユウショウ</t>
    </rPh>
    <rPh sb="5" eb="8">
      <t>ジュンユウショウ</t>
    </rPh>
    <rPh sb="11" eb="12">
      <t>ダイ</t>
    </rPh>
    <rPh sb="13" eb="14">
      <t>イ</t>
    </rPh>
    <phoneticPr fontId="2"/>
  </si>
  <si>
    <t>【試合方法】   日本ドッジボール協会オフィシャルルールに準ずる</t>
    <rPh sb="1" eb="3">
      <t>シアイ</t>
    </rPh>
    <rPh sb="3" eb="5">
      <t>ホウホウ</t>
    </rPh>
    <phoneticPr fontId="2"/>
  </si>
  <si>
    <t>・試合人数：オフィシャル部門１２名、中学生部門８名（全部門とも登録人数フリー）</t>
    <rPh sb="1" eb="3">
      <t>シアイ</t>
    </rPh>
    <rPh sb="3" eb="5">
      <t>ニンズウ</t>
    </rPh>
    <rPh sb="12" eb="14">
      <t>ブモン</t>
    </rPh>
    <rPh sb="16" eb="17">
      <t>メイ</t>
    </rPh>
    <rPh sb="18" eb="21">
      <t>チュウガクセイ</t>
    </rPh>
    <rPh sb="21" eb="23">
      <t>ブモン</t>
    </rPh>
    <rPh sb="24" eb="25">
      <t>メイ</t>
    </rPh>
    <rPh sb="26" eb="28">
      <t>ゼンブ</t>
    </rPh>
    <rPh sb="28" eb="29">
      <t>モン</t>
    </rPh>
    <rPh sb="31" eb="33">
      <t>トウロク</t>
    </rPh>
    <rPh sb="33" eb="35">
      <t>ニンズウ</t>
    </rPh>
    <phoneticPr fontId="2"/>
  </si>
  <si>
    <t>ただし、試合開始時に規定人数に満たない場合でも試合成立とする。</t>
    <rPh sb="4" eb="6">
      <t>シアイ</t>
    </rPh>
    <rPh sb="6" eb="8">
      <t>カイシ</t>
    </rPh>
    <rPh sb="8" eb="9">
      <t>ジ</t>
    </rPh>
    <rPh sb="10" eb="12">
      <t>キテイ</t>
    </rPh>
    <rPh sb="12" eb="14">
      <t>ニンズウ</t>
    </rPh>
    <rPh sb="15" eb="16">
      <t>ミ</t>
    </rPh>
    <rPh sb="19" eb="21">
      <t>バアイ</t>
    </rPh>
    <rPh sb="23" eb="25">
      <t>シアイ</t>
    </rPh>
    <rPh sb="25" eb="27">
      <t>セイリツ</t>
    </rPh>
    <phoneticPr fontId="2"/>
  </si>
  <si>
    <t>＜予選リーグ＞ オフィシャル＆中学生部門</t>
    <rPh sb="1" eb="3">
      <t>ヨセン</t>
    </rPh>
    <rPh sb="15" eb="18">
      <t>チュウガクセイ</t>
    </rPh>
    <rPh sb="18" eb="20">
      <t>ブモン</t>
    </rPh>
    <phoneticPr fontId="2"/>
  </si>
  <si>
    <t>・試合は５分間１セットマッチとし、引き分け有とする。</t>
    <rPh sb="17" eb="18">
      <t>ヒ</t>
    </rPh>
    <rPh sb="19" eb="20">
      <t>ワ</t>
    </rPh>
    <rPh sb="21" eb="22">
      <t>アリ</t>
    </rPh>
    <phoneticPr fontId="2"/>
  </si>
  <si>
    <t>・ブロック内順位の決め方</t>
    <rPh sb="5" eb="6">
      <t>ナイ</t>
    </rPh>
    <rPh sb="6" eb="8">
      <t>ジュンイ</t>
    </rPh>
    <rPh sb="9" eb="10">
      <t>キ</t>
    </rPh>
    <rPh sb="11" eb="12">
      <t>カタ</t>
    </rPh>
    <phoneticPr fontId="2"/>
  </si>
  <si>
    <t>勝ち点制 ・・・ 勝ち：２点    引分け：１点    負け：０点</t>
    <rPh sb="0" eb="1">
      <t>カ</t>
    </rPh>
    <rPh sb="2" eb="3">
      <t>テン</t>
    </rPh>
    <rPh sb="3" eb="4">
      <t>セイ</t>
    </rPh>
    <phoneticPr fontId="2"/>
  </si>
  <si>
    <t>勝ち点合計が同じ場合の順位決め</t>
    <rPh sb="0" eb="1">
      <t>カ</t>
    </rPh>
    <rPh sb="2" eb="3">
      <t>テン</t>
    </rPh>
    <rPh sb="6" eb="7">
      <t>オナ</t>
    </rPh>
    <rPh sb="8" eb="10">
      <t>バアイ</t>
    </rPh>
    <rPh sb="11" eb="13">
      <t>ジュンイ</t>
    </rPh>
    <rPh sb="13" eb="14">
      <t>ケツ</t>
    </rPh>
    <phoneticPr fontId="2"/>
  </si>
  <si>
    <t xml:space="preserve">  ①総内野人数多い ②総相手内野人数少ない ③直接対決の勝者 ④ｷｬﾌﾟﾃﾝのじゃんけん</t>
    <rPh sb="15" eb="16">
      <t>ナイ</t>
    </rPh>
    <rPh sb="19" eb="20">
      <t>スク</t>
    </rPh>
    <phoneticPr fontId="2"/>
  </si>
  <si>
    <t>＜決勝トーナメント＞オフィシャル＆中学生部門</t>
    <rPh sb="1" eb="3">
      <t>ケッショウ</t>
    </rPh>
    <phoneticPr fontId="2"/>
  </si>
  <si>
    <t>･決勝戦のみ３セットマッチ、他は１セットマッチとする。</t>
    <rPh sb="1" eb="4">
      <t>ケッショウセン</t>
    </rPh>
    <rPh sb="14" eb="15">
      <t>ホカ</t>
    </rPh>
    <phoneticPr fontId="2"/>
  </si>
  <si>
    <t>・セット終了時、内野人数が同数の場合、サドンデスにより勝敗を決する。</t>
    <rPh sb="4" eb="7">
      <t>シュウリョウジ</t>
    </rPh>
    <rPh sb="8" eb="10">
      <t>ナイヤ</t>
    </rPh>
    <rPh sb="10" eb="12">
      <t>ニンズウ</t>
    </rPh>
    <rPh sb="13" eb="15">
      <t>ドウスウ</t>
    </rPh>
    <rPh sb="16" eb="18">
      <t>バアイ</t>
    </rPh>
    <rPh sb="27" eb="29">
      <t>ショウハイ</t>
    </rPh>
    <rPh sb="30" eb="31">
      <t>ケッ</t>
    </rPh>
    <phoneticPr fontId="2"/>
  </si>
  <si>
    <t>（競技の部決勝戦も、各セット終了時、内野人数が同数の場合サドンデスにより</t>
    <rPh sb="5" eb="8">
      <t>ケッショウセン</t>
    </rPh>
    <rPh sb="10" eb="11">
      <t>カク</t>
    </rPh>
    <rPh sb="14" eb="17">
      <t>シュウリョウジ</t>
    </rPh>
    <rPh sb="18" eb="20">
      <t>ナイヤ</t>
    </rPh>
    <rPh sb="20" eb="22">
      <t>ニンズウ</t>
    </rPh>
    <rPh sb="23" eb="25">
      <t>ドウスウ</t>
    </rPh>
    <rPh sb="26" eb="28">
      <t>バアイ</t>
    </rPh>
    <phoneticPr fontId="2"/>
  </si>
  <si>
    <t xml:space="preserve">  そのセットの勝敗を決し、２セット先取のチームを勝ちとする。）</t>
    <phoneticPr fontId="2"/>
  </si>
  <si>
    <r>
      <t xml:space="preserve">☆ </t>
    </r>
    <r>
      <rPr>
        <b/>
        <sz val="12"/>
        <rFont val="ＭＳ Ｐゴシック"/>
        <family val="3"/>
        <charset val="128"/>
      </rPr>
      <t>公共施設でのマナーを守ってください</t>
    </r>
    <r>
      <rPr>
        <sz val="12"/>
        <rFont val="ＭＳ Ｐゴシック"/>
        <family val="3"/>
        <charset val="128"/>
      </rPr>
      <t>。（指導者の方は、責任を持ってご指導ください）</t>
    </r>
    <rPh sb="2" eb="4">
      <t>コウキョウ</t>
    </rPh>
    <rPh sb="4" eb="6">
      <t>シセツ</t>
    </rPh>
    <rPh sb="12" eb="13">
      <t>マモ</t>
    </rPh>
    <rPh sb="21" eb="24">
      <t>シドウシャ</t>
    </rPh>
    <rPh sb="25" eb="26">
      <t>カタ</t>
    </rPh>
    <rPh sb="28" eb="30">
      <t>セキニン</t>
    </rPh>
    <rPh sb="31" eb="32">
      <t>モ</t>
    </rPh>
    <rPh sb="35" eb="37">
      <t>シドウ</t>
    </rPh>
    <phoneticPr fontId="2"/>
  </si>
  <si>
    <t>☆ 貴重品などの管理は、各チーム各自で行ってください。</t>
    <rPh sb="2" eb="5">
      <t>キチョウヒン</t>
    </rPh>
    <rPh sb="8" eb="10">
      <t>カンリ</t>
    </rPh>
    <rPh sb="12" eb="13">
      <t>カク</t>
    </rPh>
    <rPh sb="16" eb="18">
      <t>カクジ</t>
    </rPh>
    <rPh sb="19" eb="20">
      <t>オコナ</t>
    </rPh>
    <phoneticPr fontId="2"/>
  </si>
  <si>
    <t>☆ 各チームとも予定試合開始時刻より早めに選手待機場所に自発的に集合してください。</t>
    <rPh sb="2" eb="3">
      <t>カク</t>
    </rPh>
    <rPh sb="8" eb="10">
      <t>ヨテイ</t>
    </rPh>
    <rPh sb="10" eb="12">
      <t>シアイ</t>
    </rPh>
    <rPh sb="12" eb="14">
      <t>カイシ</t>
    </rPh>
    <rPh sb="14" eb="16">
      <t>ジコク</t>
    </rPh>
    <rPh sb="18" eb="19">
      <t>ハヤ</t>
    </rPh>
    <rPh sb="21" eb="23">
      <t>センシュ</t>
    </rPh>
    <rPh sb="23" eb="25">
      <t>タイキ</t>
    </rPh>
    <rPh sb="25" eb="27">
      <t>バショ</t>
    </rPh>
    <rPh sb="28" eb="31">
      <t>ジハツテキ</t>
    </rPh>
    <rPh sb="32" eb="34">
      <t>シュウゴウ</t>
    </rPh>
    <phoneticPr fontId="2"/>
  </si>
  <si>
    <t>Ｏブロック(中学生)　成績表</t>
    <rPh sb="6" eb="9">
      <t>チュウガクセイ</t>
    </rPh>
    <rPh sb="11" eb="13">
      <t>セイセキ</t>
    </rPh>
    <rPh sb="13" eb="14">
      <t>ヒョウ</t>
    </rPh>
    <phoneticPr fontId="2"/>
  </si>
  <si>
    <t>G3位決定戦</t>
    <rPh sb="2" eb="3">
      <t>イ</t>
    </rPh>
    <rPh sb="3" eb="6">
      <t>ケッテイセン</t>
    </rPh>
    <phoneticPr fontId="2"/>
  </si>
  <si>
    <t>Gベスト4（１）</t>
    <phoneticPr fontId="2"/>
  </si>
  <si>
    <r>
      <t>Gベスト4（２）</t>
    </r>
    <r>
      <rPr>
        <sz val="11"/>
        <rFont val="ＭＳ Ｐゴシック"/>
        <family val="3"/>
        <charset val="128"/>
      </rPr>
      <t/>
    </r>
  </si>
  <si>
    <r>
      <t>Gベスト8（2）</t>
    </r>
    <r>
      <rPr>
        <sz val="11"/>
        <rFont val="ＭＳ Ｐゴシック"/>
        <family val="3"/>
        <charset val="128"/>
      </rPr>
      <t/>
    </r>
    <phoneticPr fontId="2"/>
  </si>
  <si>
    <r>
      <t>Gベスト8（3）</t>
    </r>
    <r>
      <rPr>
        <sz val="11"/>
        <rFont val="ＭＳ Ｐゴシック"/>
        <family val="3"/>
        <charset val="128"/>
      </rPr>
      <t/>
    </r>
  </si>
  <si>
    <r>
      <t>Gベスト8（4）</t>
    </r>
    <r>
      <rPr>
        <sz val="11"/>
        <rFont val="ＭＳ Ｐゴシック"/>
        <family val="3"/>
        <charset val="128"/>
      </rPr>
      <t/>
    </r>
  </si>
  <si>
    <t>Jベスト16（１）</t>
    <phoneticPr fontId="2"/>
  </si>
  <si>
    <r>
      <t>Jベスト16（２）</t>
    </r>
    <r>
      <rPr>
        <sz val="11"/>
        <rFont val="ＭＳ Ｐゴシック"/>
        <family val="3"/>
        <charset val="128"/>
      </rPr>
      <t/>
    </r>
  </si>
  <si>
    <r>
      <t>Jベスト16（３）</t>
    </r>
    <r>
      <rPr>
        <sz val="11"/>
        <rFont val="ＭＳ Ｐゴシック"/>
        <family val="3"/>
        <charset val="128"/>
      </rPr>
      <t/>
    </r>
  </si>
  <si>
    <r>
      <t>Jベスト16（４）</t>
    </r>
    <r>
      <rPr>
        <sz val="11"/>
        <rFont val="ＭＳ Ｐゴシック"/>
        <family val="3"/>
        <charset val="128"/>
      </rPr>
      <t/>
    </r>
  </si>
  <si>
    <r>
      <t>Jベスト16（５）</t>
    </r>
    <r>
      <rPr>
        <sz val="11"/>
        <rFont val="ＭＳ Ｐゴシック"/>
        <family val="3"/>
        <charset val="128"/>
      </rPr>
      <t/>
    </r>
  </si>
  <si>
    <r>
      <t>Jベスト16（６）</t>
    </r>
    <r>
      <rPr>
        <sz val="11"/>
        <rFont val="ＭＳ Ｐゴシック"/>
        <family val="3"/>
        <charset val="128"/>
      </rPr>
      <t/>
    </r>
  </si>
  <si>
    <r>
      <t>Jベスト16（７）</t>
    </r>
    <r>
      <rPr>
        <sz val="11"/>
        <rFont val="ＭＳ Ｐゴシック"/>
        <family val="3"/>
        <charset val="128"/>
      </rPr>
      <t/>
    </r>
  </si>
  <si>
    <r>
      <t>Jベスト16（８）</t>
    </r>
    <r>
      <rPr>
        <sz val="11"/>
        <rFont val="ＭＳ Ｐゴシック"/>
        <family val="3"/>
        <charset val="128"/>
      </rPr>
      <t/>
    </r>
  </si>
  <si>
    <t>D5</t>
  </si>
  <si>
    <t>E5</t>
  </si>
  <si>
    <t>F5</t>
  </si>
  <si>
    <t>G5</t>
  </si>
  <si>
    <t>H5</t>
  </si>
  <si>
    <t>ﾁｰﾑ</t>
    <phoneticPr fontId="2"/>
  </si>
  <si>
    <t>O2</t>
    <phoneticPr fontId="2"/>
  </si>
  <si>
    <t>O3</t>
    <phoneticPr fontId="2"/>
  </si>
  <si>
    <t>O4</t>
    <phoneticPr fontId="2"/>
  </si>
  <si>
    <t>D6</t>
  </si>
  <si>
    <r>
      <t>Jベスト26(1）</t>
    </r>
    <r>
      <rPr>
        <sz val="11"/>
        <rFont val="ＭＳ Ｐゴシック"/>
        <family val="3"/>
        <charset val="128"/>
      </rPr>
      <t/>
    </r>
    <phoneticPr fontId="2"/>
  </si>
  <si>
    <r>
      <t>Jベスト26(2）</t>
    </r>
    <r>
      <rPr>
        <sz val="11"/>
        <rFont val="ＭＳ Ｐゴシック"/>
        <family val="3"/>
        <charset val="128"/>
      </rPr>
      <t/>
    </r>
  </si>
  <si>
    <r>
      <t>Jベスト26(3）</t>
    </r>
    <r>
      <rPr>
        <sz val="11"/>
        <rFont val="ＭＳ Ｐゴシック"/>
        <family val="3"/>
        <charset val="128"/>
      </rPr>
      <t/>
    </r>
  </si>
  <si>
    <r>
      <t>Jベスト26(4）</t>
    </r>
    <r>
      <rPr>
        <sz val="11"/>
        <rFont val="ＭＳ Ｐゴシック"/>
        <family val="3"/>
        <charset val="128"/>
      </rPr>
      <t/>
    </r>
  </si>
  <si>
    <r>
      <t>Jベスト26(5）</t>
    </r>
    <r>
      <rPr>
        <sz val="11"/>
        <rFont val="ＭＳ Ｐゴシック"/>
        <family val="3"/>
        <charset val="128"/>
      </rPr>
      <t/>
    </r>
  </si>
  <si>
    <r>
      <t>Jベスト26(6）</t>
    </r>
    <r>
      <rPr>
        <sz val="11"/>
        <rFont val="ＭＳ Ｐゴシック"/>
        <family val="3"/>
        <charset val="128"/>
      </rPr>
      <t/>
    </r>
  </si>
  <si>
    <r>
      <t>Jベスト26(7）</t>
    </r>
    <r>
      <rPr>
        <sz val="11"/>
        <rFont val="ＭＳ Ｐゴシック"/>
        <family val="3"/>
        <charset val="128"/>
      </rPr>
      <t/>
    </r>
  </si>
  <si>
    <r>
      <t>Jベスト26(8）</t>
    </r>
    <r>
      <rPr>
        <sz val="11"/>
        <rFont val="ＭＳ Ｐゴシック"/>
        <family val="3"/>
        <charset val="128"/>
      </rPr>
      <t/>
    </r>
  </si>
  <si>
    <r>
      <t>Jベスト26(9）</t>
    </r>
    <r>
      <rPr>
        <sz val="11"/>
        <rFont val="ＭＳ Ｐゴシック"/>
        <family val="3"/>
        <charset val="128"/>
      </rPr>
      <t/>
    </r>
  </si>
  <si>
    <r>
      <t>Jベスト26(10）</t>
    </r>
    <r>
      <rPr>
        <sz val="11"/>
        <rFont val="ＭＳ Ｐゴシック"/>
        <family val="3"/>
        <charset val="128"/>
      </rPr>
      <t/>
    </r>
  </si>
  <si>
    <t>L5</t>
  </si>
  <si>
    <t>L6</t>
  </si>
  <si>
    <t>J5</t>
  </si>
  <si>
    <t>K5</t>
  </si>
  <si>
    <t>L6</t>
    <phoneticPr fontId="2"/>
  </si>
  <si>
    <t>L5</t>
    <phoneticPr fontId="2"/>
  </si>
  <si>
    <t>決勝　２1</t>
    <phoneticPr fontId="2"/>
  </si>
  <si>
    <t>C21</t>
    <phoneticPr fontId="2"/>
  </si>
  <si>
    <t>C22</t>
    <phoneticPr fontId="2"/>
  </si>
  <si>
    <t>決勝戦
ｵﾌｨｼｬﾙ</t>
    <rPh sb="0" eb="3">
      <t>ケッショウセン</t>
    </rPh>
    <phoneticPr fontId="2"/>
  </si>
  <si>
    <t>Ｄ</t>
    <phoneticPr fontId="2"/>
  </si>
  <si>
    <t>Ｄコート試合進行表</t>
    <rPh sb="4" eb="6">
      <t>シアイ</t>
    </rPh>
    <rPh sb="6" eb="8">
      <t>シンコウ</t>
    </rPh>
    <rPh sb="8" eb="9">
      <t>ヒョウ</t>
    </rPh>
    <phoneticPr fontId="2"/>
  </si>
  <si>
    <t>平成２３年５月３日（月・祝）　9：00～17：00</t>
    <rPh sb="0" eb="2">
      <t>ヘイセイ</t>
    </rPh>
    <rPh sb="4" eb="5">
      <t>ネン</t>
    </rPh>
    <rPh sb="6" eb="7">
      <t>ガツ</t>
    </rPh>
    <rPh sb="8" eb="9">
      <t>カ</t>
    </rPh>
    <rPh sb="10" eb="11">
      <t>ツキ</t>
    </rPh>
    <rPh sb="12" eb="13">
      <t>シュク</t>
    </rPh>
    <phoneticPr fontId="2"/>
  </si>
  <si>
    <t>・オフィシャル部門：5ﾁｰﾑ×8ﾌﾞﾛｯｸと4ﾁｰﾑ×1ﾌﾞﾛｯｸの計9ブロック44チーム</t>
    <rPh sb="7" eb="9">
      <t>ブモン</t>
    </rPh>
    <rPh sb="34" eb="35">
      <t>ケイ</t>
    </rPh>
    <phoneticPr fontId="2"/>
  </si>
  <si>
    <t>・中学生部門：5ﾁｰﾑ×２ﾌﾞﾛｯｸと6ﾁｰﾑ×1ﾌﾞﾛｯｸの計3ブロック１6チーム</t>
    <rPh sb="1" eb="4">
      <t>チュウガクセイ</t>
    </rPh>
    <rPh sb="4" eb="6">
      <t>ブモン</t>
    </rPh>
    <rPh sb="31" eb="32">
      <t>ケイ</t>
    </rPh>
    <phoneticPr fontId="2"/>
  </si>
  <si>
    <t>C17</t>
    <phoneticPr fontId="2"/>
  </si>
  <si>
    <t>H5</t>
    <phoneticPr fontId="2"/>
  </si>
  <si>
    <t>◆ オフィシャル部門は各ブロックで予選リーグを行い、</t>
    <rPh sb="8" eb="10">
      <t>ブモン</t>
    </rPh>
    <rPh sb="11" eb="12">
      <t>カク</t>
    </rPh>
    <rPh sb="17" eb="19">
      <t>ヨセン</t>
    </rPh>
    <rPh sb="23" eb="24">
      <t>オコナ</t>
    </rPh>
    <phoneticPr fontId="2"/>
  </si>
  <si>
    <t>　 またＬブロックは３位まで決勝トーナメントへ進出する。</t>
    <phoneticPr fontId="2"/>
  </si>
  <si>
    <t xml:space="preserve"> 　各ＡからＨのブロックは1、2、3位、Ｉブロックは1、2位が決勝トーナメントへ進出する。</t>
    <phoneticPr fontId="2"/>
  </si>
  <si>
    <t xml:space="preserve">   且つ両ブロックの３位のチームで勝ち点数が多い（以下リーグ戦に準ずる）チームが、</t>
    <rPh sb="26" eb="28">
      <t>イカ</t>
    </rPh>
    <rPh sb="31" eb="32">
      <t>セン</t>
    </rPh>
    <rPh sb="33" eb="34">
      <t>ジュン</t>
    </rPh>
    <phoneticPr fontId="2"/>
  </si>
  <si>
    <t>　　11-0もしくは7－０  のスコアで相手チームの勝ちとする。</t>
    <rPh sb="20" eb="22">
      <t>アイテ</t>
    </rPh>
    <rPh sb="26" eb="27">
      <t>カ</t>
    </rPh>
    <phoneticPr fontId="2"/>
  </si>
  <si>
    <t>　　０－11で不戦敗とする。</t>
    <rPh sb="7" eb="9">
      <t>フセン</t>
    </rPh>
    <rPh sb="9" eb="10">
      <t>パイ</t>
    </rPh>
    <phoneticPr fontId="2"/>
  </si>
  <si>
    <t>オフィシャル部門</t>
    <rPh sb="6" eb="8">
      <t>ブモン</t>
    </rPh>
    <phoneticPr fontId="2"/>
  </si>
  <si>
    <t>中学生部門</t>
    <rPh sb="0" eb="2">
      <t>チュウガク</t>
    </rPh>
    <rPh sb="2" eb="3">
      <t>セイ</t>
    </rPh>
    <rPh sb="3" eb="5">
      <t>ブモン</t>
    </rPh>
    <phoneticPr fontId="2"/>
  </si>
  <si>
    <t>　　０－7で不戦敗とする。</t>
    <rPh sb="6" eb="8">
      <t>フセン</t>
    </rPh>
    <rPh sb="8" eb="9">
      <t>パイ</t>
    </rPh>
    <phoneticPr fontId="2"/>
  </si>
  <si>
    <t>　　試合開始時に***名以上***名未満のチームは、試合を行うことが出来る。</t>
    <rPh sb="2" eb="4">
      <t>シアイ</t>
    </rPh>
    <rPh sb="4" eb="6">
      <t>カイシ</t>
    </rPh>
    <rPh sb="6" eb="7">
      <t>ジ</t>
    </rPh>
    <rPh sb="11" eb="12">
      <t>メイ</t>
    </rPh>
    <rPh sb="12" eb="14">
      <t>イジョウ</t>
    </rPh>
    <rPh sb="17" eb="18">
      <t>メイ</t>
    </rPh>
    <rPh sb="18" eb="20">
      <t>ミマン</t>
    </rPh>
    <rPh sb="26" eb="28">
      <t>シアイ</t>
    </rPh>
    <rPh sb="29" eb="30">
      <t>オコナ</t>
    </rPh>
    <rPh sb="34" eb="36">
      <t>デキ</t>
    </rPh>
    <phoneticPr fontId="2"/>
  </si>
  <si>
    <t>　　勝敗は内野人数にて決する。***名未満の場合、試合はおこなうがスコアは</t>
    <rPh sb="2" eb="4">
      <t>ショウハイ</t>
    </rPh>
    <rPh sb="5" eb="7">
      <t>ナイヤ</t>
    </rPh>
    <rPh sb="7" eb="9">
      <t>ニンズウ</t>
    </rPh>
    <rPh sb="11" eb="12">
      <t>ケッ</t>
    </rPh>
    <rPh sb="18" eb="19">
      <t>メイ</t>
    </rPh>
    <rPh sb="19" eb="21">
      <t>ミマン</t>
    </rPh>
    <rPh sb="22" eb="24">
      <t>バアイ</t>
    </rPh>
    <rPh sb="25" eb="27">
      <t>シアイ</t>
    </rPh>
    <phoneticPr fontId="2"/>
  </si>
  <si>
    <t>◆ 中学生部門は各ブロックで予選リーグを行い、各Ｊ，Ｋブロックは１位、２位、</t>
    <rPh sb="2" eb="4">
      <t>チュウガク</t>
    </rPh>
    <rPh sb="4" eb="5">
      <t>セイ</t>
    </rPh>
    <rPh sb="5" eb="7">
      <t>ブモン</t>
    </rPh>
    <rPh sb="8" eb="9">
      <t>カク</t>
    </rPh>
    <rPh sb="13" eb="15">
      <t>ヨセン</t>
    </rPh>
    <rPh sb="15" eb="18">
      <t>リーグ</t>
    </rPh>
    <rPh sb="19" eb="21">
      <t>オコナイ</t>
    </rPh>
    <rPh sb="23" eb="24">
      <t>カク</t>
    </rPh>
    <rPh sb="33" eb="34">
      <t>イ</t>
    </rPh>
    <rPh sb="36" eb="37">
      <t>イ</t>
    </rPh>
    <phoneticPr fontId="2"/>
  </si>
  <si>
    <t>　　試合開始時に８名以上１2名未満のチームは、試合を行うことが出来る。</t>
    <rPh sb="2" eb="4">
      <t>シアイ</t>
    </rPh>
    <rPh sb="4" eb="6">
      <t>カイシ</t>
    </rPh>
    <rPh sb="6" eb="7">
      <t>ジ</t>
    </rPh>
    <rPh sb="9" eb="10">
      <t>メイ</t>
    </rPh>
    <rPh sb="10" eb="12">
      <t>イジョウ</t>
    </rPh>
    <rPh sb="14" eb="15">
      <t>メイ</t>
    </rPh>
    <rPh sb="15" eb="17">
      <t>ミマン</t>
    </rPh>
    <rPh sb="23" eb="25">
      <t>シアイ</t>
    </rPh>
    <rPh sb="26" eb="27">
      <t>オコナ</t>
    </rPh>
    <rPh sb="31" eb="33">
      <t>デキ</t>
    </rPh>
    <phoneticPr fontId="2"/>
  </si>
  <si>
    <t>◆ 中学生部門は各ブロックで予選リーグを行い、各Ｊ，Ｋブロックは１、２位、</t>
    <rPh sb="2" eb="4">
      <t>チュウガク</t>
    </rPh>
    <rPh sb="4" eb="5">
      <t>セイ</t>
    </rPh>
    <rPh sb="5" eb="7">
      <t>ブモン</t>
    </rPh>
    <rPh sb="8" eb="9">
      <t>カク</t>
    </rPh>
    <rPh sb="13" eb="15">
      <t>ヨセン</t>
    </rPh>
    <rPh sb="15" eb="18">
      <t>リーグ</t>
    </rPh>
    <rPh sb="19" eb="21">
      <t>オコナイ</t>
    </rPh>
    <rPh sb="23" eb="24">
      <t>カク</t>
    </rPh>
    <rPh sb="35" eb="36">
      <t>イ</t>
    </rPh>
    <phoneticPr fontId="2"/>
  </si>
  <si>
    <t xml:space="preserve">   Ｌブロックは1、2、3位までが決勝トーナメントへ進出する。</t>
    <phoneticPr fontId="2"/>
  </si>
  <si>
    <t>　 なおＪ，Ｋブロックの3位についてはワイルドカードにて決勝トーナメントの選出を行う。</t>
    <rPh sb="13" eb="14">
      <t>イ</t>
    </rPh>
    <rPh sb="28" eb="30">
      <t>ケッショウ</t>
    </rPh>
    <rPh sb="37" eb="39">
      <t>センシュツ</t>
    </rPh>
    <rPh sb="40" eb="41">
      <t>オコナ</t>
    </rPh>
    <phoneticPr fontId="2"/>
  </si>
  <si>
    <t xml:space="preserve">   選出方法は以下の通りとする。</t>
    <rPh sb="3" eb="5">
      <t>センシュツ</t>
    </rPh>
    <rPh sb="5" eb="7">
      <t>ホウホウ</t>
    </rPh>
    <rPh sb="8" eb="10">
      <t>イカ</t>
    </rPh>
    <rPh sb="11" eb="12">
      <t>トオ</t>
    </rPh>
    <phoneticPr fontId="2"/>
  </si>
  <si>
    <t>①勝ち点数の合計が多いチーム</t>
    <rPh sb="1" eb="2">
      <t>カ</t>
    </rPh>
    <rPh sb="3" eb="4">
      <t>テン</t>
    </rPh>
    <rPh sb="4" eb="5">
      <t>スウ</t>
    </rPh>
    <rPh sb="6" eb="8">
      <t>ゴウケイ</t>
    </rPh>
    <rPh sb="9" eb="10">
      <t>オオ</t>
    </rPh>
    <phoneticPr fontId="2"/>
  </si>
  <si>
    <t>②予選の内野人数の合計が多いチーム</t>
    <rPh sb="1" eb="3">
      <t>ヨセン</t>
    </rPh>
    <rPh sb="4" eb="6">
      <t>ナイヤ</t>
    </rPh>
    <rPh sb="6" eb="8">
      <t>ニンズウ</t>
    </rPh>
    <rPh sb="9" eb="11">
      <t>ゴウケイ</t>
    </rPh>
    <rPh sb="12" eb="13">
      <t>オオ</t>
    </rPh>
    <phoneticPr fontId="2"/>
  </si>
  <si>
    <t>③予選の相手内野人数の合計が少ないチーム</t>
    <rPh sb="1" eb="3">
      <t>ヨセン</t>
    </rPh>
    <rPh sb="4" eb="6">
      <t>アイテ</t>
    </rPh>
    <rPh sb="6" eb="8">
      <t>ナイヤ</t>
    </rPh>
    <rPh sb="8" eb="10">
      <t>ニンズウ</t>
    </rPh>
    <rPh sb="11" eb="13">
      <t>ゴウケイ</t>
    </rPh>
    <rPh sb="14" eb="15">
      <t>スク</t>
    </rPh>
    <phoneticPr fontId="2"/>
  </si>
  <si>
    <t>④決定戦を行う</t>
    <rPh sb="1" eb="4">
      <t>ケッテイセン</t>
    </rPh>
    <rPh sb="5" eb="6">
      <t>オコナ</t>
    </rPh>
    <phoneticPr fontId="2"/>
  </si>
  <si>
    <t>◆　遅刻チームの取り扱いについて</t>
    <rPh sb="2" eb="4">
      <t>チコク</t>
    </rPh>
    <rPh sb="8" eb="9">
      <t>ト</t>
    </rPh>
    <rPh sb="10" eb="11">
      <t>アツカ</t>
    </rPh>
    <phoneticPr fontId="2"/>
  </si>
  <si>
    <t>　</t>
    <phoneticPr fontId="2"/>
  </si>
  <si>
    <t>⑤</t>
    <phoneticPr fontId="2"/>
  </si>
  <si>
    <t>⑥</t>
    <phoneticPr fontId="2"/>
  </si>
  <si>
    <t>試合</t>
    <rPh sb="0" eb="2">
      <t>シアイ</t>
    </rPh>
    <phoneticPr fontId="2"/>
  </si>
  <si>
    <t>チームA</t>
    <phoneticPr fontId="2"/>
  </si>
  <si>
    <t>チームB</t>
    <phoneticPr fontId="2"/>
  </si>
  <si>
    <t>ベスト16（１）</t>
    <phoneticPr fontId="2"/>
  </si>
  <si>
    <r>
      <t>ベスト16（２）</t>
    </r>
    <r>
      <rPr>
        <sz val="11"/>
        <rFont val="ＭＳ Ｐゴシック"/>
        <family val="3"/>
        <charset val="128"/>
      </rPr>
      <t/>
    </r>
    <phoneticPr fontId="2"/>
  </si>
  <si>
    <r>
      <t>ベスト16（３）</t>
    </r>
    <r>
      <rPr>
        <sz val="11"/>
        <rFont val="ＭＳ Ｐゴシック"/>
        <family val="3"/>
        <charset val="128"/>
      </rPr>
      <t/>
    </r>
    <phoneticPr fontId="2"/>
  </si>
  <si>
    <r>
      <t>ベスト16（４）</t>
    </r>
    <r>
      <rPr>
        <sz val="11"/>
        <rFont val="ＭＳ Ｐゴシック"/>
        <family val="3"/>
        <charset val="128"/>
      </rPr>
      <t/>
    </r>
    <phoneticPr fontId="2"/>
  </si>
  <si>
    <t>ベスト16（５）</t>
  </si>
  <si>
    <t>ベスト16（６）</t>
  </si>
  <si>
    <t>ベスト16（７）</t>
  </si>
  <si>
    <t>ベスト16（８）</t>
  </si>
  <si>
    <t>ベスト26(1）</t>
  </si>
  <si>
    <t>ベスト26(2）</t>
  </si>
  <si>
    <t>ベスト26(3）</t>
  </si>
  <si>
    <t>ベスト26(4）</t>
  </si>
  <si>
    <t>ベスト26(5）</t>
  </si>
  <si>
    <t>ベスト26(6）</t>
  </si>
  <si>
    <t>ベスト26(7）</t>
  </si>
  <si>
    <t>ベスト26(8）</t>
  </si>
  <si>
    <t>ベスト26(9）</t>
  </si>
  <si>
    <t>ベスト26(10）</t>
  </si>
  <si>
    <t>ベスト4（１）</t>
  </si>
  <si>
    <t>ベスト4（２）</t>
  </si>
  <si>
    <t>ベスト8（1）</t>
  </si>
  <si>
    <t>ベスト8（2）</t>
  </si>
  <si>
    <t>ベスト8（3）</t>
  </si>
  <si>
    <t>ベスト8（4）</t>
  </si>
  <si>
    <t>I5</t>
  </si>
  <si>
    <t>決勝戦
ジュニア</t>
    <rPh sb="0" eb="3">
      <t>ケッショウセン</t>
    </rPh>
    <phoneticPr fontId="2"/>
  </si>
  <si>
    <t>決勝戦                                 低学年　　　　　　　　　　　　　　　ふれあい</t>
    <rPh sb="0" eb="3">
      <t>ケッショウセン</t>
    </rPh>
    <phoneticPr fontId="2"/>
  </si>
  <si>
    <t>低学年ふれあい</t>
    <phoneticPr fontId="2"/>
  </si>
  <si>
    <t>低学年ファイター</t>
    <phoneticPr fontId="2"/>
  </si>
  <si>
    <t>３位決定戦</t>
    <phoneticPr fontId="2"/>
  </si>
  <si>
    <t>高学年ファイター</t>
    <phoneticPr fontId="2"/>
  </si>
  <si>
    <t>高学年ふれあい</t>
    <phoneticPr fontId="2"/>
  </si>
  <si>
    <t>H6</t>
    <phoneticPr fontId="2"/>
  </si>
  <si>
    <t>H7</t>
    <phoneticPr fontId="2"/>
  </si>
  <si>
    <t>決勝戦                                 高学年　　　　　　　　　　　　　　　ふれあい</t>
    <rPh sb="0" eb="3">
      <t>ケッショウセン</t>
    </rPh>
    <phoneticPr fontId="2"/>
  </si>
  <si>
    <t>集　　　　計</t>
    <phoneticPr fontId="2"/>
  </si>
  <si>
    <t>A-1</t>
    <phoneticPr fontId="2"/>
  </si>
  <si>
    <t>A-2</t>
    <phoneticPr fontId="2"/>
  </si>
  <si>
    <t>B-1</t>
    <phoneticPr fontId="2"/>
  </si>
  <si>
    <t>B-2</t>
    <phoneticPr fontId="2"/>
  </si>
  <si>
    <t>B-3</t>
    <phoneticPr fontId="2"/>
  </si>
  <si>
    <t>予選</t>
    <phoneticPr fontId="2"/>
  </si>
  <si>
    <t>うめつぼドラゴン</t>
    <phoneticPr fontId="2"/>
  </si>
  <si>
    <t>MSCスマイリーズ</t>
    <phoneticPr fontId="2"/>
  </si>
  <si>
    <t>Micro　Fighter</t>
    <phoneticPr fontId="2"/>
  </si>
  <si>
    <t>優   勝</t>
    <rPh sb="0" eb="1">
      <t>ユウ</t>
    </rPh>
    <rPh sb="4" eb="5">
      <t>カツ</t>
    </rPh>
    <phoneticPr fontId="2"/>
  </si>
  <si>
    <t>予選２３</t>
    <rPh sb="0" eb="2">
      <t>ヨセン</t>
    </rPh>
    <phoneticPr fontId="2"/>
  </si>
  <si>
    <t>予選２７</t>
    <rPh sb="0" eb="2">
      <t>ヨセン</t>
    </rPh>
    <phoneticPr fontId="2"/>
  </si>
  <si>
    <t>予選２８</t>
    <rPh sb="0" eb="2">
      <t>ヨセン</t>
    </rPh>
    <phoneticPr fontId="2"/>
  </si>
  <si>
    <t>予選２９</t>
    <rPh sb="0" eb="2">
      <t>ヨセン</t>
    </rPh>
    <phoneticPr fontId="2"/>
  </si>
  <si>
    <t>予選３０</t>
    <rPh sb="0" eb="2">
      <t>ヨセン</t>
    </rPh>
    <phoneticPr fontId="2"/>
  </si>
  <si>
    <t>予選３１</t>
    <rPh sb="0" eb="2">
      <t>ヨセン</t>
    </rPh>
    <phoneticPr fontId="2"/>
  </si>
  <si>
    <t>Ｍブロック(低学年ふれあい)　成績表</t>
    <rPh sb="15" eb="17">
      <t>セイセキ</t>
    </rPh>
    <rPh sb="17" eb="18">
      <t>ヒョウ</t>
    </rPh>
    <phoneticPr fontId="2"/>
  </si>
  <si>
    <t>Ｎブロック(低学年ふれあい)　成績表</t>
    <rPh sb="15" eb="17">
      <t>セイセキ</t>
    </rPh>
    <rPh sb="17" eb="18">
      <t>ヒョウ</t>
    </rPh>
    <phoneticPr fontId="2"/>
  </si>
  <si>
    <t>低学年　ふれあい　準決勝</t>
    <phoneticPr fontId="2"/>
  </si>
  <si>
    <t>C-2</t>
    <phoneticPr fontId="2"/>
  </si>
  <si>
    <t>C-3</t>
    <phoneticPr fontId="2"/>
  </si>
  <si>
    <t>A-4</t>
    <phoneticPr fontId="2"/>
  </si>
  <si>
    <t>A7</t>
  </si>
  <si>
    <t>E6</t>
  </si>
  <si>
    <t>予選３５</t>
    <rPh sb="0" eb="2">
      <t>ヨセン</t>
    </rPh>
    <phoneticPr fontId="2"/>
  </si>
  <si>
    <t>予選３６</t>
    <rPh sb="0" eb="2">
      <t>ヨセン</t>
    </rPh>
    <phoneticPr fontId="2"/>
  </si>
  <si>
    <t>予選３７</t>
    <rPh sb="0" eb="2">
      <t>ヨセン</t>
    </rPh>
    <phoneticPr fontId="2"/>
  </si>
  <si>
    <t>E7</t>
  </si>
  <si>
    <t>アリーナ　西側</t>
    <phoneticPr fontId="2"/>
  </si>
  <si>
    <t>アリーナ　東側</t>
    <phoneticPr fontId="2"/>
  </si>
  <si>
    <t>Ｊブロック(リトル)　成績表</t>
    <rPh sb="11" eb="13">
      <t>セイセキ</t>
    </rPh>
    <rPh sb="13" eb="14">
      <t>ヒョウ</t>
    </rPh>
    <phoneticPr fontId="2"/>
  </si>
  <si>
    <t>Ｋブロック(リトル)　成績表</t>
    <rPh sb="11" eb="13">
      <t>セイセキ</t>
    </rPh>
    <rPh sb="13" eb="14">
      <t>ヒョウ</t>
    </rPh>
    <phoneticPr fontId="2"/>
  </si>
  <si>
    <t>Ｌブロック(リトル)　成績表</t>
    <rPh sb="11" eb="13">
      <t>セイセキ</t>
    </rPh>
    <rPh sb="13" eb="14">
      <t>ヒョウ</t>
    </rPh>
    <phoneticPr fontId="2"/>
  </si>
  <si>
    <t>低学年　ふれあい　決勝　１　</t>
    <phoneticPr fontId="2"/>
  </si>
  <si>
    <t>高学年　ふれあい　準決勝　</t>
    <phoneticPr fontId="2"/>
  </si>
  <si>
    <r>
      <t>Gベスト5</t>
    </r>
    <r>
      <rPr>
        <sz val="11"/>
        <rFont val="ＭＳ Ｐゴシック"/>
        <family val="3"/>
        <charset val="128"/>
      </rPr>
      <t/>
    </r>
    <phoneticPr fontId="2"/>
  </si>
  <si>
    <t>開　　会　　式</t>
    <phoneticPr fontId="2"/>
  </si>
  <si>
    <t>A8</t>
  </si>
  <si>
    <t>B7</t>
  </si>
  <si>
    <t>B8</t>
  </si>
  <si>
    <t>C7</t>
  </si>
  <si>
    <t>C8</t>
  </si>
  <si>
    <t>E8</t>
  </si>
  <si>
    <t>予選３８</t>
    <rPh sb="0" eb="2">
      <t>ヨセン</t>
    </rPh>
    <phoneticPr fontId="2"/>
  </si>
  <si>
    <t>予選３９</t>
    <rPh sb="0" eb="2">
      <t>ヨセン</t>
    </rPh>
    <phoneticPr fontId="2"/>
  </si>
  <si>
    <t>予選４０</t>
    <rPh sb="0" eb="2">
      <t>ヨセン</t>
    </rPh>
    <phoneticPr fontId="2"/>
  </si>
  <si>
    <t>予選４１</t>
    <rPh sb="0" eb="2">
      <t>ヨセン</t>
    </rPh>
    <phoneticPr fontId="2"/>
  </si>
  <si>
    <t>予選４２</t>
    <rPh sb="0" eb="2">
      <t>ヨセン</t>
    </rPh>
    <phoneticPr fontId="2"/>
  </si>
  <si>
    <t>予選４３</t>
    <rPh sb="0" eb="2">
      <t>ヨセン</t>
    </rPh>
    <phoneticPr fontId="2"/>
  </si>
  <si>
    <t>予選４４</t>
    <rPh sb="0" eb="2">
      <t>ヨセン</t>
    </rPh>
    <phoneticPr fontId="2"/>
  </si>
  <si>
    <t>D7</t>
  </si>
  <si>
    <t>D8</t>
  </si>
  <si>
    <t>E9</t>
  </si>
  <si>
    <t>E10</t>
  </si>
  <si>
    <t>E11</t>
  </si>
  <si>
    <t>－</t>
  </si>
  <si>
    <t>F5</t>
    <phoneticPr fontId="2"/>
  </si>
  <si>
    <t>F6</t>
    <phoneticPr fontId="2"/>
  </si>
  <si>
    <t>Aコート試合進行表</t>
    <rPh sb="4" eb="6">
      <t>シアイ</t>
    </rPh>
    <rPh sb="6" eb="8">
      <t>シンコウ</t>
    </rPh>
    <rPh sb="8" eb="9">
      <t>ヒョウ</t>
    </rPh>
    <phoneticPr fontId="2"/>
  </si>
  <si>
    <t>Bコート試合進行表</t>
    <rPh sb="4" eb="6">
      <t>シアイ</t>
    </rPh>
    <rPh sb="6" eb="8">
      <t>シンコウ</t>
    </rPh>
    <rPh sb="8" eb="9">
      <t>ヒョウ</t>
    </rPh>
    <phoneticPr fontId="2"/>
  </si>
  <si>
    <t>Cコート試合進行表</t>
    <rPh sb="4" eb="6">
      <t>シアイ</t>
    </rPh>
    <rPh sb="6" eb="8">
      <t>シンコウ</t>
    </rPh>
    <rPh sb="8" eb="9">
      <t>ヒョウ</t>
    </rPh>
    <phoneticPr fontId="2"/>
  </si>
  <si>
    <t>I6</t>
  </si>
  <si>
    <t>I7</t>
  </si>
  <si>
    <t>Hブロック(協会ジュニアの部)　成績表</t>
    <rPh sb="6" eb="8">
      <t>キョウカイ</t>
    </rPh>
    <rPh sb="13" eb="14">
      <t>ブ</t>
    </rPh>
    <rPh sb="16" eb="18">
      <t>セイセキ</t>
    </rPh>
    <rPh sb="18" eb="19">
      <t>ヒョウ</t>
    </rPh>
    <phoneticPr fontId="2"/>
  </si>
  <si>
    <t>Ｉブロック(協会オフィシャルの部)　成績表</t>
    <rPh sb="6" eb="8">
      <t>キョウカイ</t>
    </rPh>
    <rPh sb="15" eb="16">
      <t>ブ</t>
    </rPh>
    <rPh sb="18" eb="20">
      <t>セイセキ</t>
    </rPh>
    <rPh sb="20" eb="21">
      <t>ヒョウ</t>
    </rPh>
    <phoneticPr fontId="2"/>
  </si>
  <si>
    <t>かみごうドッジC</t>
  </si>
  <si>
    <t>さわやかドッチーズ</t>
  </si>
  <si>
    <t>ドラゴンファイター</t>
  </si>
  <si>
    <t>かみごうドッジ</t>
  </si>
  <si>
    <t>かみごうドッジA</t>
  </si>
  <si>
    <t>うめつぼドラゴン</t>
  </si>
  <si>
    <t>かみごうドッジB</t>
  </si>
  <si>
    <t>協会オフィシャルの部</t>
  </si>
  <si>
    <t>TOYOTA KATTZ</t>
  </si>
  <si>
    <t>MSCスマイリーズ</t>
  </si>
  <si>
    <t>閉  　会 　 式　（表彰式）</t>
    <rPh sb="0" eb="1">
      <t>ヘイ</t>
    </rPh>
    <rPh sb="4" eb="5">
      <t>カイ</t>
    </rPh>
    <rPh sb="8" eb="9">
      <t>シキ</t>
    </rPh>
    <rPh sb="11" eb="13">
      <t>ヒョウショウ</t>
    </rPh>
    <rPh sb="13" eb="14">
      <t>シキ</t>
    </rPh>
    <phoneticPr fontId="2"/>
  </si>
  <si>
    <t>協会オフィシャルの部　１位</t>
    <rPh sb="0" eb="2">
      <t>キョウカイ</t>
    </rPh>
    <rPh sb="9" eb="10">
      <t>ブ</t>
    </rPh>
    <rPh sb="12" eb="13">
      <t>イ</t>
    </rPh>
    <phoneticPr fontId="2"/>
  </si>
  <si>
    <t>協会オフィシャルの部　４位</t>
    <rPh sb="0" eb="2">
      <t>キョウカイ</t>
    </rPh>
    <rPh sb="9" eb="10">
      <t>ブ</t>
    </rPh>
    <rPh sb="12" eb="13">
      <t>イ</t>
    </rPh>
    <phoneticPr fontId="2"/>
  </si>
  <si>
    <t>協会オフィシャルの部　２位</t>
    <rPh sb="0" eb="2">
      <t>キョウカイ</t>
    </rPh>
    <rPh sb="9" eb="10">
      <t>ブ</t>
    </rPh>
    <rPh sb="12" eb="13">
      <t>イ</t>
    </rPh>
    <phoneticPr fontId="2"/>
  </si>
  <si>
    <t>・協会リトルの部</t>
    <rPh sb="1" eb="3">
      <t>キョウカイ</t>
    </rPh>
    <rPh sb="7" eb="8">
      <t>ブ</t>
    </rPh>
    <phoneticPr fontId="2"/>
  </si>
  <si>
    <t>・協会ジュニアの部</t>
    <rPh sb="1" eb="3">
      <t>キョウカイ</t>
    </rPh>
    <rPh sb="8" eb="9">
      <t>ブ</t>
    </rPh>
    <phoneticPr fontId="2"/>
  </si>
  <si>
    <t>・協会オフィシャルの部</t>
    <rPh sb="1" eb="3">
      <t>キョウカイ</t>
    </rPh>
    <rPh sb="10" eb="11">
      <t>ブ</t>
    </rPh>
    <phoneticPr fontId="2"/>
  </si>
  <si>
    <t>・ふれあい１・２年生の部</t>
    <rPh sb="8" eb="10">
      <t>ネンセイ</t>
    </rPh>
    <rPh sb="11" eb="12">
      <t>ブ</t>
    </rPh>
    <phoneticPr fontId="2"/>
  </si>
  <si>
    <t>・ふれあい３・４年生の部</t>
    <rPh sb="8" eb="10">
      <t>ネンセイ</t>
    </rPh>
    <rPh sb="11" eb="12">
      <t>ブ</t>
    </rPh>
    <phoneticPr fontId="2"/>
  </si>
  <si>
    <t>・ふれあい５・６年生の部</t>
    <rPh sb="8" eb="10">
      <t>ネンセイ</t>
    </rPh>
    <rPh sb="11" eb="12">
      <t>ブ</t>
    </rPh>
    <phoneticPr fontId="2"/>
  </si>
  <si>
    <t>決　勝</t>
    <rPh sb="0" eb="1">
      <t>ケッ</t>
    </rPh>
    <rPh sb="2" eb="3">
      <t>マサル</t>
    </rPh>
    <phoneticPr fontId="2"/>
  </si>
  <si>
    <t>オフィシャル　　　　　　　　　　　　　　　　　　　　　　　　　　　　　　　　　　　　　　　　　　　　　　　　　　　　　　　　　　　　　　　　　　　　　　　　　　　　　　　　　　　　　　　　　　　　　　　　　　　　　　　　　　　　　　　　　　　　　準決勝</t>
    <rPh sb="123" eb="126">
      <t>ジュンケッショウ</t>
    </rPh>
    <phoneticPr fontId="2"/>
  </si>
  <si>
    <t>市民総体 第13回豊田市ドッジボール協会長杯（第17回豊田市小学生ドッジボール大会）</t>
    <rPh sb="5" eb="6">
      <t>ダイ</t>
    </rPh>
    <rPh sb="8" eb="9">
      <t>カイ</t>
    </rPh>
    <rPh sb="21" eb="22">
      <t>ハイ</t>
    </rPh>
    <rPh sb="23" eb="24">
      <t>ダイ</t>
    </rPh>
    <rPh sb="26" eb="27">
      <t>カイ</t>
    </rPh>
    <rPh sb="27" eb="30">
      <t>トヨタシ</t>
    </rPh>
    <rPh sb="30" eb="33">
      <t>ショウガクセイ</t>
    </rPh>
    <rPh sb="39" eb="41">
      <t>タイカイ</t>
    </rPh>
    <phoneticPr fontId="2"/>
  </si>
  <si>
    <t>平成ミックス１・２年</t>
    <rPh sb="0" eb="2">
      <t>ヘイセイ</t>
    </rPh>
    <rPh sb="9" eb="10">
      <t>ネン</t>
    </rPh>
    <phoneticPr fontId="2"/>
  </si>
  <si>
    <t>KATTZミックス１・２年</t>
    <rPh sb="12" eb="13">
      <t>ネン</t>
    </rPh>
    <phoneticPr fontId="2"/>
  </si>
  <si>
    <t>大林MIXみかん</t>
    <rPh sb="0" eb="2">
      <t>オオバヤシ</t>
    </rPh>
    <phoneticPr fontId="2"/>
  </si>
  <si>
    <t>ＭＩＸ １・２年生</t>
    <phoneticPr fontId="2"/>
  </si>
  <si>
    <t>平成ミックス３・４年</t>
    <rPh sb="0" eb="2">
      <t>ヘイセイ</t>
    </rPh>
    <rPh sb="9" eb="10">
      <t>ネン</t>
    </rPh>
    <phoneticPr fontId="2"/>
  </si>
  <si>
    <t>KATTZミックス３・４年</t>
    <rPh sb="12" eb="13">
      <t>ネン</t>
    </rPh>
    <phoneticPr fontId="2"/>
  </si>
  <si>
    <t>大林MIXりんご</t>
    <rPh sb="0" eb="2">
      <t>オオバヤシ</t>
    </rPh>
    <phoneticPr fontId="2"/>
  </si>
  <si>
    <t>ＭＩＸ ３・４年生</t>
    <phoneticPr fontId="2"/>
  </si>
  <si>
    <t>ふれあい低学年の部</t>
    <rPh sb="4" eb="7">
      <t>テイガクネン</t>
    </rPh>
    <rPh sb="8" eb="9">
      <t>ブ</t>
    </rPh>
    <phoneticPr fontId="2"/>
  </si>
  <si>
    <t>平成BLUEtreeリトル</t>
  </si>
  <si>
    <t>大林ファイターズリトル</t>
    <rPh sb="0" eb="2">
      <t>オオバヤシ</t>
    </rPh>
    <phoneticPr fontId="2"/>
  </si>
  <si>
    <t>やまっこファイターズ</t>
  </si>
  <si>
    <t>ミラクル☆キッズ</t>
  </si>
  <si>
    <t>まえばやしキッズ</t>
  </si>
  <si>
    <t>うめつぼドラゴンJr</t>
  </si>
  <si>
    <t>まえばやしオールスターズ</t>
  </si>
  <si>
    <t>PGS  Hunters</t>
  </si>
  <si>
    <t>ふれあい高学年の部</t>
    <rPh sb="4" eb="5">
      <t>コウ</t>
    </rPh>
    <rPh sb="5" eb="7">
      <t>ガクネン</t>
    </rPh>
    <rPh sb="8" eb="9">
      <t>ブ</t>
    </rPh>
    <phoneticPr fontId="2"/>
  </si>
  <si>
    <t>D5</t>
    <phoneticPr fontId="2"/>
  </si>
  <si>
    <t>D6</t>
    <phoneticPr fontId="2"/>
  </si>
  <si>
    <t>D7</t>
    <phoneticPr fontId="2"/>
  </si>
  <si>
    <t>D8</t>
    <phoneticPr fontId="2"/>
  </si>
  <si>
    <t>協会ジュニアの部</t>
    <phoneticPr fontId="2"/>
  </si>
  <si>
    <t>E1</t>
    <phoneticPr fontId="2"/>
  </si>
  <si>
    <t>平成BLUEtree　Jr</t>
  </si>
  <si>
    <t>スマイリーズJr</t>
  </si>
  <si>
    <t>KATTZ Jr</t>
    <phoneticPr fontId="2"/>
  </si>
  <si>
    <t>大林ファイターズJr</t>
  </si>
  <si>
    <t>平成BLUEtree</t>
    <rPh sb="0" eb="2">
      <t>ヘイセイ</t>
    </rPh>
    <phoneticPr fontId="2"/>
  </si>
  <si>
    <t>大林ファイターズA</t>
    <rPh sb="0" eb="2">
      <t>オオバヤシ</t>
    </rPh>
    <phoneticPr fontId="2"/>
  </si>
  <si>
    <t>大林ファイターズB</t>
    <rPh sb="0" eb="2">
      <t>オオバヤシ</t>
    </rPh>
    <phoneticPr fontId="2"/>
  </si>
  <si>
    <t>スマイリーズNEXT</t>
  </si>
  <si>
    <t>C7</t>
    <phoneticPr fontId="2"/>
  </si>
  <si>
    <t>E3</t>
    <phoneticPr fontId="2"/>
  </si>
  <si>
    <t>E4</t>
    <phoneticPr fontId="2"/>
  </si>
  <si>
    <t>予選１</t>
    <rPh sb="0" eb="2">
      <t>ヨセン</t>
    </rPh>
    <phoneticPr fontId="2"/>
  </si>
  <si>
    <t>予選２</t>
    <rPh sb="0" eb="2">
      <t>ヨセン</t>
    </rPh>
    <phoneticPr fontId="2"/>
  </si>
  <si>
    <t>予選３</t>
    <rPh sb="0" eb="2">
      <t>ヨセン</t>
    </rPh>
    <phoneticPr fontId="2"/>
  </si>
  <si>
    <t>予選４</t>
    <rPh sb="0" eb="2">
      <t>ヨセン</t>
    </rPh>
    <phoneticPr fontId="2"/>
  </si>
  <si>
    <t>予選５</t>
    <rPh sb="0" eb="2">
      <t>ヨセン</t>
    </rPh>
    <phoneticPr fontId="2"/>
  </si>
  <si>
    <t>予選６</t>
    <rPh sb="0" eb="2">
      <t>ヨセン</t>
    </rPh>
    <phoneticPr fontId="2"/>
  </si>
  <si>
    <t>予選７</t>
    <rPh sb="0" eb="2">
      <t>ヨセン</t>
    </rPh>
    <phoneticPr fontId="2"/>
  </si>
  <si>
    <t>予選８</t>
    <rPh sb="0" eb="2">
      <t>ヨセン</t>
    </rPh>
    <phoneticPr fontId="2"/>
  </si>
  <si>
    <r>
      <t>決勝戦　　低学年　</t>
    </r>
    <r>
      <rPr>
        <b/>
        <sz val="5"/>
        <color indexed="10"/>
        <rFont val="Meiryo UI"/>
        <family val="3"/>
        <charset val="128"/>
      </rPr>
      <t>ファイター</t>
    </r>
    <phoneticPr fontId="2"/>
  </si>
  <si>
    <t>協会オフィシャルの部　6位</t>
    <rPh sb="0" eb="2">
      <t>キョウカイ</t>
    </rPh>
    <rPh sb="9" eb="10">
      <t>ブ</t>
    </rPh>
    <rPh sb="12" eb="13">
      <t>イ</t>
    </rPh>
    <phoneticPr fontId="2"/>
  </si>
  <si>
    <t>協会オフィシャルの部　5位</t>
    <rPh sb="0" eb="2">
      <t>キョウカイ</t>
    </rPh>
    <rPh sb="9" eb="10">
      <t>ブ</t>
    </rPh>
    <rPh sb="12" eb="13">
      <t>イ</t>
    </rPh>
    <phoneticPr fontId="2"/>
  </si>
  <si>
    <t>協会オフィシャルの部　3位</t>
    <rPh sb="0" eb="2">
      <t>キョウカイ</t>
    </rPh>
    <rPh sb="9" eb="10">
      <t>ブ</t>
    </rPh>
    <rPh sb="12" eb="13">
      <t>イ</t>
    </rPh>
    <phoneticPr fontId="2"/>
  </si>
  <si>
    <t>オフィシャル                            Bコート勝者</t>
    <rPh sb="38" eb="40">
      <t>ショウシャ</t>
    </rPh>
    <phoneticPr fontId="2"/>
  </si>
  <si>
    <t>平成ミックス１・２年</t>
  </si>
  <si>
    <t>KATTZミックス１・２年</t>
  </si>
  <si>
    <t>かみごうドッジA</t>
    <phoneticPr fontId="2"/>
  </si>
  <si>
    <t>市民総体 第13回豊田市ドッジボール協会長杯（第17回豊田市小学生ドッジボール大会）　進行表</t>
  </si>
  <si>
    <t>アリーナ　西側</t>
  </si>
  <si>
    <t>アリーナ　東側</t>
  </si>
  <si>
    <t>開　　会　　式</t>
  </si>
  <si>
    <t>大林MIXみかん</t>
  </si>
  <si>
    <t>予選１</t>
  </si>
  <si>
    <t>平成BLUEtree</t>
  </si>
  <si>
    <t>大林ファイターズB</t>
  </si>
  <si>
    <t>チーム</t>
  </si>
  <si>
    <t>予選２</t>
  </si>
  <si>
    <t>大林ファイターズA</t>
  </si>
  <si>
    <t>F6</t>
  </si>
  <si>
    <t>予選３</t>
  </si>
  <si>
    <t>予選４</t>
  </si>
  <si>
    <t>予選５</t>
  </si>
  <si>
    <t>平成ミックス３・４年</t>
  </si>
  <si>
    <t>KATTZミックス３・４年</t>
  </si>
  <si>
    <t>予選６</t>
  </si>
  <si>
    <t>大林ファイターズリトル</t>
  </si>
  <si>
    <t>予選７</t>
  </si>
  <si>
    <t>予選８</t>
  </si>
  <si>
    <t>予選９</t>
  </si>
  <si>
    <t>大林MIXりんご</t>
  </si>
  <si>
    <t>予選１０</t>
  </si>
  <si>
    <t>予選１１</t>
  </si>
  <si>
    <t>予選１２</t>
  </si>
  <si>
    <t>予選１３</t>
  </si>
  <si>
    <t>KATTZ Jr</t>
  </si>
  <si>
    <t>予選１４</t>
  </si>
  <si>
    <t>予選１５</t>
  </si>
  <si>
    <t>予選１６</t>
  </si>
  <si>
    <t>予選１７</t>
  </si>
  <si>
    <t>予選１８</t>
  </si>
  <si>
    <t>予選１９</t>
  </si>
  <si>
    <t>予選２０</t>
  </si>
  <si>
    <t>予選２１</t>
  </si>
  <si>
    <t>決　勝</t>
  </si>
  <si>
    <t>予選２７</t>
  </si>
  <si>
    <t>予選２８</t>
  </si>
  <si>
    <t>予選２９</t>
  </si>
  <si>
    <t>予選３０</t>
  </si>
  <si>
    <t>予選３１</t>
  </si>
  <si>
    <t>予選３２</t>
  </si>
  <si>
    <t>予選３３</t>
  </si>
  <si>
    <t>予選３４</t>
  </si>
  <si>
    <t>予選３５</t>
  </si>
  <si>
    <t>予選３６</t>
  </si>
  <si>
    <t>予選３７</t>
  </si>
  <si>
    <t>予選３８</t>
  </si>
  <si>
    <t>予選３９</t>
  </si>
  <si>
    <t>予選４０</t>
  </si>
  <si>
    <t>予選４２</t>
  </si>
  <si>
    <t>予選４３</t>
  </si>
  <si>
    <t>予選４４</t>
  </si>
  <si>
    <t>集　　　　計</t>
  </si>
  <si>
    <t>高学年　ふれあい　準決勝　</t>
  </si>
  <si>
    <t/>
  </si>
  <si>
    <t>低学年　ふれあい　決勝　１　</t>
  </si>
  <si>
    <t>低学年　ふれあい　準決勝</t>
  </si>
  <si>
    <t>決勝戦　　低学年　ファイター</t>
  </si>
  <si>
    <t>0チーム</t>
  </si>
  <si>
    <t>決勝　１</t>
  </si>
  <si>
    <t>決勝　２</t>
  </si>
  <si>
    <t>３位決定戦</t>
  </si>
  <si>
    <t>決勝　４</t>
  </si>
  <si>
    <t>ST1</t>
  </si>
  <si>
    <t>ST2</t>
  </si>
  <si>
    <t>ST3</t>
  </si>
  <si>
    <t>C16</t>
  </si>
  <si>
    <t>C17</t>
  </si>
  <si>
    <t>決勝　１８</t>
  </si>
  <si>
    <t>決勝　１９</t>
  </si>
  <si>
    <t>決勝　２０</t>
  </si>
  <si>
    <t>決勝　２1</t>
  </si>
  <si>
    <t>C21</t>
  </si>
  <si>
    <t>C22</t>
  </si>
  <si>
    <t>平成BLUEtreeリトル</t>
    <phoneticPr fontId="2"/>
  </si>
  <si>
    <t>やまっこファイターズ</t>
    <phoneticPr fontId="2"/>
  </si>
  <si>
    <t>かみごうドッジC</t>
    <phoneticPr fontId="2"/>
  </si>
  <si>
    <t>ミラクル☆キッズ</t>
    <phoneticPr fontId="2"/>
  </si>
  <si>
    <t>まえばやしキッズ</t>
    <phoneticPr fontId="2"/>
  </si>
  <si>
    <t>うめつぼドラゴンJr</t>
    <phoneticPr fontId="2"/>
  </si>
  <si>
    <t>かみごうドッジ</t>
    <phoneticPr fontId="2"/>
  </si>
  <si>
    <t>まえばやしオールスターズ</t>
    <phoneticPr fontId="2"/>
  </si>
  <si>
    <t>さわやかドッチーズ</t>
    <phoneticPr fontId="2"/>
  </si>
  <si>
    <t>ドラゴンファイター</t>
    <phoneticPr fontId="2"/>
  </si>
  <si>
    <t>うめつぼドラゴン</t>
    <phoneticPr fontId="2"/>
  </si>
  <si>
    <t>PGS  Hunters</t>
    <phoneticPr fontId="2"/>
  </si>
  <si>
    <t>平成BLUEtree　Jr</t>
    <phoneticPr fontId="2"/>
  </si>
  <si>
    <t>大林ファイターズJr</t>
    <phoneticPr fontId="2"/>
  </si>
  <si>
    <t>スマイリーズJr</t>
    <phoneticPr fontId="2"/>
  </si>
  <si>
    <t>TOYOTA KATTZ</t>
    <phoneticPr fontId="2"/>
  </si>
  <si>
    <t>スマイリーズNEXT</t>
    <phoneticPr fontId="2"/>
  </si>
  <si>
    <t>2-1</t>
    <phoneticPr fontId="2"/>
  </si>
  <si>
    <t>2-2</t>
    <phoneticPr fontId="2"/>
  </si>
  <si>
    <t>2-3</t>
    <phoneticPr fontId="2"/>
  </si>
  <si>
    <t>予選２２</t>
  </si>
  <si>
    <t>オフィシャル                   Cコート勝者</t>
    <rPh sb="29" eb="31">
      <t>ショウシャ</t>
    </rPh>
    <phoneticPr fontId="2"/>
  </si>
  <si>
    <t>協会ジュニアの部　  １位</t>
    <rPh sb="0" eb="2">
      <t>キョウカイ</t>
    </rPh>
    <rPh sb="7" eb="8">
      <t>ブ</t>
    </rPh>
    <rPh sb="12" eb="13">
      <t>イ</t>
    </rPh>
    <phoneticPr fontId="2"/>
  </si>
  <si>
    <t>協会ジュニアの部　  ４位</t>
    <rPh sb="0" eb="2">
      <t>キョウカイ</t>
    </rPh>
    <rPh sb="7" eb="8">
      <t>ブ</t>
    </rPh>
    <rPh sb="12" eb="13">
      <t>イ</t>
    </rPh>
    <phoneticPr fontId="2"/>
  </si>
  <si>
    <t>オフィシャル                   Aコート勝者</t>
    <rPh sb="29" eb="31">
      <t>ショウシャ</t>
    </rPh>
    <phoneticPr fontId="2"/>
  </si>
  <si>
    <t>ジュニア                                    Bコート準決勝勝者</t>
    <rPh sb="44" eb="47">
      <t>ジュンケッショウ</t>
    </rPh>
    <rPh sb="47" eb="49">
      <t>ショウシャ</t>
    </rPh>
    <phoneticPr fontId="2"/>
  </si>
  <si>
    <t>ジュニア                                  Cコート準決勝勝者</t>
    <rPh sb="42" eb="45">
      <t>ジュンケッショウ</t>
    </rPh>
    <rPh sb="45" eb="47">
      <t>ショウシャ</t>
    </rPh>
    <phoneticPr fontId="2"/>
  </si>
  <si>
    <t>協会ジュニアの部　  ３位</t>
    <rPh sb="0" eb="2">
      <t>キョウカイ</t>
    </rPh>
    <rPh sb="7" eb="8">
      <t>ブ</t>
    </rPh>
    <rPh sb="12" eb="13">
      <t>イ</t>
    </rPh>
    <phoneticPr fontId="2"/>
  </si>
  <si>
    <t>協会ジュニアの部　   ２位</t>
    <rPh sb="0" eb="2">
      <t>キョウカイ</t>
    </rPh>
    <rPh sb="7" eb="8">
      <t>ブ</t>
    </rPh>
    <rPh sb="13" eb="14">
      <t>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</si>
</sst>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 &quot;コート&quot;"/>
    <numFmt numFmtId="178" formatCode="#"/>
    <numFmt numFmtId="179" formatCode="h:mm;@"/>
  </numFmts>
  <fonts count="89">
    <font>
      <sz val="11"/>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b/>
      <sz val="12"/>
      <name val="ＭＳ ゴシック"/>
      <family val="3"/>
      <charset val="128"/>
    </font>
    <font>
      <b/>
      <sz val="14"/>
      <name val="ＭＳ ゴシック"/>
      <family val="3"/>
      <charset val="128"/>
    </font>
    <font>
      <sz val="12"/>
      <name val="ＭＳ Ｐゴシック"/>
      <family val="3"/>
      <charset val="128"/>
    </font>
    <font>
      <sz val="8"/>
      <name val="ＭＳ Ｐゴシック"/>
      <family val="3"/>
      <charset val="128"/>
    </font>
    <font>
      <sz val="8"/>
      <name val="ＭＳ ゴシック"/>
      <family val="3"/>
      <charset val="128"/>
    </font>
    <font>
      <sz val="9"/>
      <name val="ＭＳ ゴシック"/>
      <family val="3"/>
      <charset val="128"/>
    </font>
    <font>
      <sz val="6"/>
      <name val="ＭＳ ゴシック"/>
      <family val="3"/>
      <charset val="128"/>
    </font>
    <font>
      <sz val="9"/>
      <name val="ＭＳ Ｐゴシック"/>
      <family val="3"/>
      <charset val="128"/>
    </font>
    <font>
      <sz val="11"/>
      <name val="ＭＳ ゴシック"/>
      <family val="3"/>
      <charset val="128"/>
    </font>
    <font>
      <b/>
      <sz val="18"/>
      <name val="ＭＳ Ｐゴシック"/>
      <family val="3"/>
      <charset val="128"/>
    </font>
    <font>
      <sz val="16"/>
      <name val="ＭＳ Ｐゴシック"/>
      <family val="3"/>
      <charset val="128"/>
    </font>
    <font>
      <b/>
      <sz val="16"/>
      <name val="ＭＳ Ｐゴシック"/>
      <family val="3"/>
      <charset val="128"/>
    </font>
    <font>
      <b/>
      <sz val="8"/>
      <name val="ＭＳ ゴシック"/>
      <family val="3"/>
      <charset val="128"/>
    </font>
    <font>
      <b/>
      <sz val="12"/>
      <name val="ＭＳ Ｐゴシック"/>
      <family val="3"/>
      <charset val="128"/>
    </font>
    <font>
      <sz val="12"/>
      <color indexed="9"/>
      <name val="ＭＳ ゴシック"/>
      <family val="3"/>
      <charset val="128"/>
    </font>
    <font>
      <sz val="11"/>
      <name val="ＭＳ Ｐゴシック"/>
      <family val="3"/>
      <charset val="128"/>
    </font>
    <font>
      <b/>
      <sz val="9"/>
      <color indexed="81"/>
      <name val="ＭＳ Ｐゴシック"/>
      <family val="3"/>
      <charset val="128"/>
    </font>
    <font>
      <b/>
      <sz val="8"/>
      <name val="ＭＳ Ｐゴシック"/>
      <family val="3"/>
      <charset val="128"/>
    </font>
    <font>
      <sz val="8"/>
      <color indexed="9"/>
      <name val="ＭＳ ゴシック"/>
      <family val="3"/>
      <charset val="128"/>
    </font>
    <font>
      <b/>
      <sz val="10"/>
      <name val="ＭＳ Ｐゴシック"/>
      <family val="3"/>
      <charset val="128"/>
    </font>
    <font>
      <b/>
      <u/>
      <sz val="18"/>
      <name val="ＭＳ Ｐゴシック"/>
      <family val="3"/>
      <charset val="128"/>
    </font>
    <font>
      <u/>
      <sz val="14"/>
      <name val="ＭＳ Ｐゴシック"/>
      <family val="3"/>
      <charset val="128"/>
    </font>
    <font>
      <sz val="14"/>
      <name val="ＭＳ Ｐゴシック"/>
      <family val="3"/>
      <charset val="128"/>
    </font>
    <font>
      <b/>
      <u/>
      <sz val="12"/>
      <name val="ＭＳ Ｐゴシック"/>
      <family val="3"/>
      <charset val="128"/>
    </font>
    <font>
      <b/>
      <sz val="18"/>
      <name val="ＭＳ ゴシック"/>
      <family val="3"/>
      <charset val="128"/>
    </font>
    <font>
      <b/>
      <u/>
      <sz val="18"/>
      <name val="ＭＳ ゴシック"/>
      <family val="3"/>
      <charset val="128"/>
    </font>
    <font>
      <b/>
      <sz val="20"/>
      <name val="ＭＳ ゴシック"/>
      <family val="3"/>
      <charset val="128"/>
    </font>
    <font>
      <b/>
      <sz val="12"/>
      <color rgb="FF0070C0"/>
      <name val="ＭＳ ゴシック"/>
      <family val="3"/>
      <charset val="128"/>
    </font>
    <font>
      <b/>
      <sz val="16"/>
      <color theme="0"/>
      <name val="ＭＳ Ｐゴシック"/>
      <family val="3"/>
      <charset val="128"/>
    </font>
    <font>
      <b/>
      <sz val="14"/>
      <color rgb="FFFF0000"/>
      <name val="ＭＳ ゴシック"/>
      <family val="3"/>
      <charset val="128"/>
    </font>
    <font>
      <b/>
      <sz val="12"/>
      <color rgb="FFFF0000"/>
      <name val="ＭＳ ゴシック"/>
      <family val="3"/>
      <charset val="128"/>
    </font>
    <font>
      <b/>
      <sz val="18"/>
      <name val="Meiryo UI"/>
      <family val="3"/>
      <charset val="128"/>
    </font>
    <font>
      <sz val="12"/>
      <name val="Meiryo UI"/>
      <family val="3"/>
      <charset val="128"/>
    </font>
    <font>
      <b/>
      <sz val="10"/>
      <name val="Meiryo UI"/>
      <family val="3"/>
      <charset val="128"/>
    </font>
    <font>
      <sz val="10"/>
      <name val="Meiryo UI"/>
      <family val="3"/>
      <charset val="128"/>
    </font>
    <font>
      <b/>
      <sz val="16"/>
      <color rgb="FFFF0000"/>
      <name val="Meiryo UI"/>
      <family val="3"/>
      <charset val="128"/>
    </font>
    <font>
      <sz val="6"/>
      <name val="Meiryo UI"/>
      <family val="3"/>
      <charset val="128"/>
    </font>
    <font>
      <b/>
      <sz val="14"/>
      <name val="Meiryo UI"/>
      <family val="3"/>
      <charset val="128"/>
    </font>
    <font>
      <b/>
      <sz val="6"/>
      <name val="Meiryo UI"/>
      <family val="3"/>
      <charset val="128"/>
    </font>
    <font>
      <b/>
      <sz val="18"/>
      <color rgb="FFFF0000"/>
      <name val="Meiryo UI"/>
      <family val="3"/>
      <charset val="128"/>
    </font>
    <font>
      <b/>
      <sz val="8"/>
      <name val="Meiryo UI"/>
      <family val="3"/>
      <charset val="128"/>
    </font>
    <font>
      <b/>
      <sz val="9"/>
      <name val="Meiryo UI"/>
      <family val="3"/>
      <charset val="128"/>
    </font>
    <font>
      <b/>
      <sz val="12"/>
      <name val="Meiryo UI"/>
      <family val="3"/>
      <charset val="128"/>
    </font>
    <font>
      <b/>
      <sz val="20"/>
      <color rgb="FFFF0000"/>
      <name val="Meiryo UI"/>
      <family val="3"/>
      <charset val="128"/>
    </font>
    <font>
      <b/>
      <sz val="6"/>
      <color rgb="FFFF0000"/>
      <name val="Meiryo UI"/>
      <family val="3"/>
      <charset val="128"/>
    </font>
    <font>
      <b/>
      <sz val="5"/>
      <color indexed="10"/>
      <name val="Meiryo UI"/>
      <family val="3"/>
      <charset val="128"/>
    </font>
    <font>
      <sz val="11"/>
      <color rgb="FFFF0000"/>
      <name val="Meiryo UI"/>
      <family val="3"/>
      <charset val="128"/>
    </font>
    <font>
      <sz val="18"/>
      <color rgb="FFFF0000"/>
      <name val="Meiryo UI"/>
      <family val="3"/>
      <charset val="128"/>
    </font>
    <font>
      <sz val="16"/>
      <color rgb="FFFF0000"/>
      <name val="Meiryo UI"/>
      <family val="3"/>
      <charset val="128"/>
    </font>
    <font>
      <b/>
      <sz val="8"/>
      <color indexed="9"/>
      <name val="Meiryo UI"/>
      <family val="3"/>
      <charset val="128"/>
    </font>
    <font>
      <b/>
      <sz val="6"/>
      <color indexed="9"/>
      <name val="Meiryo UI"/>
      <family val="3"/>
      <charset val="128"/>
    </font>
    <font>
      <b/>
      <sz val="9"/>
      <color indexed="9"/>
      <name val="Meiryo UI"/>
      <family val="3"/>
      <charset val="128"/>
    </font>
    <font>
      <b/>
      <sz val="10"/>
      <color rgb="FFFF0000"/>
      <name val="Meiryo UI"/>
      <family val="3"/>
      <charset val="128"/>
    </font>
    <font>
      <b/>
      <sz val="10"/>
      <color theme="8" tint="0.59999389629810485"/>
      <name val="Meiryo UI"/>
      <family val="3"/>
      <charset val="128"/>
    </font>
    <font>
      <sz val="11"/>
      <name val="Meiryo UI"/>
      <family val="3"/>
      <charset val="128"/>
    </font>
    <font>
      <sz val="10"/>
      <color rgb="FFFF0000"/>
      <name val="Meiryo UI"/>
      <family val="3"/>
      <charset val="128"/>
    </font>
    <font>
      <b/>
      <sz val="6"/>
      <color indexed="22"/>
      <name val="Meiryo UI"/>
      <family val="3"/>
      <charset val="128"/>
    </font>
    <font>
      <b/>
      <sz val="8"/>
      <color indexed="22"/>
      <name val="Meiryo UI"/>
      <family val="3"/>
      <charset val="128"/>
    </font>
    <font>
      <b/>
      <sz val="9"/>
      <color indexed="22"/>
      <name val="Meiryo UI"/>
      <family val="3"/>
      <charset val="128"/>
    </font>
    <font>
      <b/>
      <sz val="8"/>
      <color indexed="41"/>
      <name val="Meiryo UI"/>
      <family val="3"/>
      <charset val="128"/>
    </font>
    <font>
      <b/>
      <sz val="6"/>
      <color theme="8" tint="0.59999389629810485"/>
      <name val="Meiryo UI"/>
      <family val="3"/>
      <charset val="128"/>
    </font>
    <font>
      <b/>
      <sz val="8"/>
      <color theme="8" tint="0.59999389629810485"/>
      <name val="Meiryo UI"/>
      <family val="3"/>
      <charset val="128"/>
    </font>
    <font>
      <b/>
      <sz val="9"/>
      <color theme="8" tint="0.59999389629810485"/>
      <name val="Meiryo UI"/>
      <family val="3"/>
      <charset val="128"/>
    </font>
    <font>
      <sz val="8"/>
      <name val="Meiryo UI"/>
      <family val="3"/>
      <charset val="128"/>
    </font>
    <font>
      <sz val="6"/>
      <color theme="8" tint="0.59999389629810485"/>
      <name val="Meiryo UI"/>
      <family val="3"/>
      <charset val="128"/>
    </font>
    <font>
      <b/>
      <sz val="11"/>
      <name val="Meiryo UI"/>
      <family val="3"/>
      <charset val="128"/>
    </font>
    <font>
      <sz val="11"/>
      <color indexed="8"/>
      <name val="Meiryo UI"/>
      <family val="3"/>
      <charset val="128"/>
    </font>
    <font>
      <b/>
      <sz val="11"/>
      <color indexed="8"/>
      <name val="Meiryo UI"/>
      <family val="3"/>
      <charset val="128"/>
    </font>
    <font>
      <b/>
      <sz val="11"/>
      <color theme="1"/>
      <name val="Meiryo UI"/>
      <family val="3"/>
      <charset val="128"/>
    </font>
    <font>
      <sz val="11"/>
      <color theme="1"/>
      <name val="Meiryo UI"/>
      <family val="3"/>
      <charset val="128"/>
    </font>
    <font>
      <sz val="12"/>
      <color indexed="8"/>
      <name val="Meiryo UI"/>
      <family val="3"/>
      <charset val="128"/>
    </font>
    <font>
      <sz val="16"/>
      <name val="Meiryo UI"/>
      <family val="3"/>
      <charset val="128"/>
    </font>
    <font>
      <b/>
      <sz val="16"/>
      <name val="Meiryo UI"/>
      <family val="3"/>
      <charset val="128"/>
    </font>
    <font>
      <b/>
      <sz val="20"/>
      <color theme="0"/>
      <name val="Meiryo UI"/>
      <family val="3"/>
      <charset val="128"/>
    </font>
    <font>
      <b/>
      <sz val="20"/>
      <name val="Meiryo UI"/>
      <family val="3"/>
      <charset val="128"/>
    </font>
    <font>
      <b/>
      <sz val="11"/>
      <color rgb="FFFF0000"/>
      <name val="Meiryo UI"/>
      <family val="3"/>
      <charset val="128"/>
    </font>
    <font>
      <sz val="12"/>
      <color indexed="9"/>
      <name val="Meiryo UI"/>
      <family val="3"/>
      <charset val="128"/>
    </font>
    <font>
      <sz val="10"/>
      <color indexed="9"/>
      <name val="Meiryo UI"/>
      <family val="3"/>
      <charset val="128"/>
    </font>
    <font>
      <sz val="12"/>
      <color theme="0" tint="-0.34998626667073579"/>
      <name val="Meiryo UI"/>
      <family val="3"/>
      <charset val="128"/>
    </font>
    <font>
      <b/>
      <sz val="14"/>
      <color theme="0" tint="-0.34998626667073579"/>
      <name val="Meiryo UI"/>
      <family val="3"/>
      <charset val="128"/>
    </font>
    <font>
      <sz val="20"/>
      <name val="Meiryo UI"/>
      <family val="3"/>
      <charset val="128"/>
    </font>
    <font>
      <sz val="14"/>
      <name val="Meiryo UI"/>
      <family val="3"/>
      <charset val="128"/>
    </font>
    <font>
      <sz val="12"/>
      <color theme="0"/>
      <name val="Meiryo UI"/>
      <family val="3"/>
      <charset val="128"/>
    </font>
    <font>
      <sz val="10"/>
      <color theme="0"/>
      <name val="Meiryo UI"/>
      <family val="3"/>
      <charset val="128"/>
    </font>
    <font>
      <sz val="6"/>
      <color theme="0"/>
      <name val="Meiryo UI"/>
      <family val="3"/>
      <charset val="128"/>
    </font>
  </fonts>
  <fills count="22">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theme="0" tint="-0.14999847407452621"/>
        <bgColor indexed="64"/>
      </patternFill>
    </fill>
    <fill>
      <patternFill patternType="solid">
        <fgColor theme="8" tint="0.599993896298104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0.149967955565050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indexed="65"/>
        <bgColor indexed="64"/>
      </patternFill>
    </fill>
    <fill>
      <patternFill patternType="solid">
        <fgColor theme="0"/>
        <bgColor indexed="64"/>
      </patternFill>
    </fill>
    <fill>
      <patternFill patternType="solid">
        <fgColor rgb="FF92D050"/>
        <bgColor indexed="64"/>
      </patternFill>
    </fill>
    <fill>
      <patternFill patternType="solid">
        <fgColor rgb="FFFFCCCC"/>
        <bgColor indexed="64"/>
      </patternFill>
    </fill>
    <fill>
      <patternFill patternType="solid">
        <fgColor theme="0" tint="-0.34998626667073579"/>
        <bgColor indexed="64"/>
      </patternFill>
    </fill>
  </fills>
  <borders count="193">
    <border>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style="hair">
        <color indexed="64"/>
      </right>
      <top style="thin">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right style="hair">
        <color indexed="64"/>
      </right>
      <top style="medium">
        <color indexed="64"/>
      </top>
      <bottom/>
      <diagonal/>
    </border>
    <border>
      <left/>
      <right/>
      <top style="medium">
        <color indexed="64"/>
      </top>
      <bottom/>
      <diagonal/>
    </border>
    <border>
      <left/>
      <right style="medium">
        <color indexed="64"/>
      </right>
      <top style="medium">
        <color indexed="64"/>
      </top>
      <bottom/>
      <diagonal/>
    </border>
    <border diagonalUp="1">
      <left style="hair">
        <color indexed="64"/>
      </left>
      <right style="hair">
        <color indexed="64"/>
      </right>
      <top style="hair">
        <color indexed="64"/>
      </top>
      <bottom style="hair">
        <color indexed="64"/>
      </bottom>
      <diagonal style="hair">
        <color indexed="64"/>
      </diagonal>
    </border>
    <border>
      <left style="hair">
        <color indexed="64"/>
      </left>
      <right style="medium">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diagonalUp="1">
      <left style="hair">
        <color indexed="64"/>
      </left>
      <right style="medium">
        <color indexed="64"/>
      </right>
      <top style="hair">
        <color indexed="64"/>
      </top>
      <bottom style="hair">
        <color indexed="64"/>
      </bottom>
      <diagonal style="hair">
        <color indexed="64"/>
      </diagonal>
    </border>
    <border>
      <left style="medium">
        <color indexed="64"/>
      </left>
      <right/>
      <top/>
      <bottom/>
      <diagonal/>
    </border>
    <border>
      <left/>
      <right style="hair">
        <color indexed="64"/>
      </right>
      <top/>
      <bottom/>
      <diagonal/>
    </border>
    <border>
      <left/>
      <right style="medium">
        <color indexed="64"/>
      </right>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hair">
        <color indexed="64"/>
      </right>
      <top style="hair">
        <color indexed="64"/>
      </top>
      <bottom/>
      <diagonal/>
    </border>
    <border>
      <left/>
      <right style="medium">
        <color indexed="64"/>
      </right>
      <top style="hair">
        <color indexed="64"/>
      </top>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right/>
      <top/>
      <bottom style="thin">
        <color indexed="64"/>
      </bottom>
      <diagonal/>
    </border>
    <border>
      <left/>
      <right style="thin">
        <color indexed="64"/>
      </right>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style="hair">
        <color indexed="64"/>
      </left>
      <right style="hair">
        <color indexed="64"/>
      </right>
      <top style="hair">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double">
        <color indexed="64"/>
      </right>
      <top/>
      <bottom style="hair">
        <color indexed="64"/>
      </bottom>
      <diagonal/>
    </border>
    <border>
      <left style="hair">
        <color indexed="64"/>
      </left>
      <right style="hair">
        <color indexed="64"/>
      </right>
      <top/>
      <bottom/>
      <diagonal/>
    </border>
    <border diagonalDown="1">
      <left/>
      <right/>
      <top style="thin">
        <color indexed="64"/>
      </top>
      <bottom/>
      <diagonal style="thin">
        <color indexed="64"/>
      </diagonal>
    </border>
    <border diagonalDown="1">
      <left/>
      <right/>
      <top/>
      <bottom style="thin">
        <color indexed="64"/>
      </bottom>
      <diagonal style="thin">
        <color indexed="64"/>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style="hair">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double">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double">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style="double">
        <color indexed="64"/>
      </right>
      <top style="dotted">
        <color indexed="64"/>
      </top>
      <bottom style="dotted">
        <color indexed="64"/>
      </bottom>
      <diagonal/>
    </border>
    <border>
      <left style="thin">
        <color indexed="64"/>
      </left>
      <right style="double">
        <color indexed="64"/>
      </right>
      <top style="dotted">
        <color indexed="64"/>
      </top>
      <bottom style="medium">
        <color indexed="64"/>
      </bottom>
      <diagonal/>
    </border>
    <border>
      <left style="thin">
        <color indexed="64"/>
      </left>
      <right style="double">
        <color indexed="64"/>
      </right>
      <top/>
      <bottom style="dotted">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style="medium">
        <color indexed="64"/>
      </left>
      <right/>
      <top style="hair">
        <color indexed="64"/>
      </top>
      <bottom/>
      <diagonal/>
    </border>
    <border diagonalUp="1">
      <left style="thin">
        <color indexed="64"/>
      </left>
      <right/>
      <top style="thin">
        <color indexed="64"/>
      </top>
      <bottom/>
      <diagonal style="thin">
        <color indexed="64"/>
      </diagonal>
    </border>
    <border diagonalUp="1">
      <left style="thin">
        <color indexed="64"/>
      </left>
      <right/>
      <top/>
      <bottom style="thin">
        <color indexed="64"/>
      </bottom>
      <diagonal style="thin">
        <color indexed="64"/>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hair">
        <color indexed="64"/>
      </top>
      <bottom style="medium">
        <color rgb="FFFF0000"/>
      </bottom>
      <diagonal/>
    </border>
    <border>
      <left style="double">
        <color indexed="64"/>
      </left>
      <right style="thin">
        <color indexed="64"/>
      </right>
      <top style="hair">
        <color indexed="64"/>
      </top>
      <bottom style="medium">
        <color rgb="FFFF0000"/>
      </bottom>
      <diagonal/>
    </border>
    <border>
      <left style="thin">
        <color indexed="64"/>
      </left>
      <right style="thin">
        <color indexed="64"/>
      </right>
      <top style="hair">
        <color indexed="64"/>
      </top>
      <bottom style="medium">
        <color rgb="FFFF0000"/>
      </bottom>
      <diagonal/>
    </border>
    <border>
      <left style="thin">
        <color indexed="64"/>
      </left>
      <right style="medium">
        <color indexed="64"/>
      </right>
      <top style="hair">
        <color indexed="64"/>
      </top>
      <bottom style="medium">
        <color rgb="FFFF0000"/>
      </bottom>
      <diagonal/>
    </border>
    <border>
      <left style="thin">
        <color indexed="64"/>
      </left>
      <right style="double">
        <color indexed="64"/>
      </right>
      <top style="hair">
        <color indexed="64"/>
      </top>
      <bottom style="medium">
        <color rgb="FFFF0000"/>
      </bottom>
      <diagonal/>
    </border>
    <border>
      <left style="medium">
        <color indexed="64"/>
      </left>
      <right style="thin">
        <color indexed="64"/>
      </right>
      <top style="medium">
        <color rgb="FFFF0000"/>
      </top>
      <bottom style="hair">
        <color indexed="64"/>
      </bottom>
      <diagonal/>
    </border>
    <border>
      <left style="thin">
        <color indexed="64"/>
      </left>
      <right style="thin">
        <color indexed="64"/>
      </right>
      <top style="medium">
        <color rgb="FFFF0000"/>
      </top>
      <bottom style="hair">
        <color indexed="64"/>
      </bottom>
      <diagonal/>
    </border>
    <border>
      <left style="thin">
        <color indexed="64"/>
      </left>
      <right style="double">
        <color indexed="64"/>
      </right>
      <top style="medium">
        <color rgb="FFFF0000"/>
      </top>
      <bottom style="hair">
        <color indexed="64"/>
      </bottom>
      <diagonal/>
    </border>
    <border>
      <left style="double">
        <color indexed="64"/>
      </left>
      <right style="thin">
        <color indexed="64"/>
      </right>
      <top style="medium">
        <color rgb="FFFF0000"/>
      </top>
      <bottom style="hair">
        <color indexed="64"/>
      </bottom>
      <diagonal/>
    </border>
    <border>
      <left style="thin">
        <color indexed="64"/>
      </left>
      <right style="medium">
        <color indexed="64"/>
      </right>
      <top style="medium">
        <color rgb="FFFF0000"/>
      </top>
      <bottom style="hair">
        <color indexed="64"/>
      </bottom>
      <diagonal/>
    </border>
    <border>
      <left style="hair">
        <color indexed="64"/>
      </left>
      <right style="hair">
        <color indexed="64"/>
      </right>
      <top style="hair">
        <color indexed="64"/>
      </top>
      <bottom style="medium">
        <color rgb="FFFF0000"/>
      </bottom>
      <diagonal/>
    </border>
    <border>
      <left style="medium">
        <color indexed="64"/>
      </left>
      <right style="thin">
        <color indexed="64"/>
      </right>
      <top style="dotted">
        <color indexed="64"/>
      </top>
      <bottom style="medium">
        <color rgb="FFFF0000"/>
      </bottom>
      <diagonal/>
    </border>
    <border>
      <left style="thin">
        <color indexed="64"/>
      </left>
      <right style="thin">
        <color indexed="64"/>
      </right>
      <top style="dotted">
        <color indexed="64"/>
      </top>
      <bottom style="medium">
        <color rgb="FFFF0000"/>
      </bottom>
      <diagonal/>
    </border>
    <border>
      <left style="double">
        <color indexed="64"/>
      </left>
      <right style="thin">
        <color indexed="64"/>
      </right>
      <top style="dotted">
        <color indexed="64"/>
      </top>
      <bottom style="medium">
        <color rgb="FFFF0000"/>
      </bottom>
      <diagonal/>
    </border>
    <border>
      <left style="thin">
        <color indexed="64"/>
      </left>
      <right style="medium">
        <color indexed="64"/>
      </right>
      <top style="dotted">
        <color indexed="64"/>
      </top>
      <bottom style="medium">
        <color rgb="FFFF0000"/>
      </bottom>
      <diagonal/>
    </border>
    <border>
      <left style="double">
        <color indexed="64"/>
      </left>
      <right/>
      <top style="dotted">
        <color indexed="64"/>
      </top>
      <bottom style="medium">
        <color rgb="FFFF0000"/>
      </bottom>
      <diagonal/>
    </border>
    <border>
      <left/>
      <right/>
      <top style="dotted">
        <color indexed="64"/>
      </top>
      <bottom style="medium">
        <color rgb="FFFF0000"/>
      </bottom>
      <diagonal/>
    </border>
    <border>
      <left style="thin">
        <color indexed="64"/>
      </left>
      <right style="double">
        <color indexed="64"/>
      </right>
      <top style="dotted">
        <color indexed="64"/>
      </top>
      <bottom style="medium">
        <color rgb="FFFF0000"/>
      </bottom>
      <diagonal/>
    </border>
    <border>
      <left style="thin">
        <color indexed="64"/>
      </left>
      <right style="thin">
        <color indexed="64"/>
      </right>
      <top style="dotted">
        <color indexed="64"/>
      </top>
      <bottom style="dotted">
        <color rgb="FFFF0000"/>
      </bottom>
      <diagonal/>
    </border>
    <border>
      <left/>
      <right/>
      <top style="hair">
        <color indexed="64"/>
      </top>
      <bottom style="medium">
        <color rgb="FFFF0000"/>
      </bottom>
      <diagonal/>
    </border>
    <border>
      <left/>
      <right style="medium">
        <color indexed="64"/>
      </right>
      <top style="hair">
        <color indexed="64"/>
      </top>
      <bottom style="medium">
        <color rgb="FFFF0000"/>
      </bottom>
      <diagonal/>
    </border>
    <border>
      <left style="thin">
        <color indexed="64"/>
      </left>
      <right style="thin">
        <color indexed="64"/>
      </right>
      <top style="dotted">
        <color indexed="64"/>
      </top>
      <bottom/>
      <diagonal/>
    </border>
    <border>
      <left style="thin">
        <color indexed="64"/>
      </left>
      <right style="double">
        <color indexed="64"/>
      </right>
      <top style="dotted">
        <color indexed="64"/>
      </top>
      <bottom/>
      <diagonal/>
    </border>
    <border>
      <left style="medium">
        <color indexed="64"/>
      </left>
      <right style="thin">
        <color indexed="64"/>
      </right>
      <top style="dotted">
        <color indexed="64"/>
      </top>
      <bottom/>
      <diagonal/>
    </border>
    <border>
      <left style="medium">
        <color indexed="64"/>
      </left>
      <right style="thin">
        <color indexed="64"/>
      </right>
      <top style="medium">
        <color rgb="FFFF0000"/>
      </top>
      <bottom style="dotted">
        <color indexed="64"/>
      </bottom>
      <diagonal/>
    </border>
    <border>
      <left style="thin">
        <color indexed="64"/>
      </left>
      <right style="double">
        <color indexed="64"/>
      </right>
      <top style="medium">
        <color rgb="FFFF0000"/>
      </top>
      <bottom style="dotted">
        <color indexed="64"/>
      </bottom>
      <diagonal/>
    </border>
    <border>
      <left style="double">
        <color indexed="64"/>
      </left>
      <right style="thin">
        <color indexed="64"/>
      </right>
      <top style="medium">
        <color rgb="FFFF0000"/>
      </top>
      <bottom style="dotted">
        <color indexed="64"/>
      </bottom>
      <diagonal/>
    </border>
    <border>
      <left style="double">
        <color indexed="64"/>
      </left>
      <right style="thin">
        <color indexed="64"/>
      </right>
      <top style="dotted">
        <color indexed="64"/>
      </top>
      <bottom/>
      <diagonal/>
    </border>
    <border>
      <left style="thin">
        <color indexed="64"/>
      </left>
      <right style="medium">
        <color indexed="64"/>
      </right>
      <top style="medium">
        <color rgb="FFFF0000"/>
      </top>
      <bottom style="dotted">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style="hair">
        <color indexed="64"/>
      </bottom>
      <diagonal/>
    </border>
    <border>
      <left style="thin">
        <color indexed="64"/>
      </left>
      <right style="dotted">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dotted">
        <color indexed="64"/>
      </left>
      <right style="hair">
        <color indexed="64"/>
      </right>
      <top style="hair">
        <color indexed="64"/>
      </top>
      <bottom style="dotted">
        <color indexed="64"/>
      </bottom>
      <diagonal/>
    </border>
    <border>
      <left style="hair">
        <color indexed="64"/>
      </left>
      <right style="thin">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thin">
        <color indexed="64"/>
      </left>
      <right style="hair">
        <color indexed="64"/>
      </right>
      <top/>
      <bottom/>
      <diagonal/>
    </border>
  </borders>
  <cellStyleXfs count="6">
    <xf numFmtId="0" fontId="0" fillId="0" borderId="0"/>
    <xf numFmtId="38" fontId="1" fillId="0" borderId="0" applyFont="0" applyFill="0" applyBorder="0" applyAlignment="0" applyProtection="0"/>
    <xf numFmtId="0" fontId="19" fillId="0" borderId="0"/>
    <xf numFmtId="0" fontId="19" fillId="0" borderId="0"/>
    <xf numFmtId="0" fontId="19" fillId="0" borderId="0">
      <alignment vertical="center"/>
    </xf>
    <xf numFmtId="0" fontId="1" fillId="0" borderId="0"/>
  </cellStyleXfs>
  <cellXfs count="1318">
    <xf numFmtId="0" fontId="0" fillId="0" borderId="0" xfId="0"/>
    <xf numFmtId="0" fontId="3" fillId="0" borderId="0" xfId="0" applyFont="1" applyAlignment="1">
      <alignment horizontal="center" vertical="center"/>
    </xf>
    <xf numFmtId="0" fontId="6" fillId="0" borderId="0" xfId="0" applyFont="1" applyAlignment="1">
      <alignment horizontal="center" vertical="top"/>
    </xf>
    <xf numFmtId="0" fontId="6" fillId="0" borderId="0" xfId="0" applyFont="1" applyAlignment="1">
      <alignment horizontal="left" vertical="top"/>
    </xf>
    <xf numFmtId="0" fontId="6" fillId="0" borderId="0" xfId="0" applyFont="1" applyAlignment="1">
      <alignment horizontal="center" vertical="top" textRotation="255"/>
    </xf>
    <xf numFmtId="14" fontId="6" fillId="0" borderId="0" xfId="0" applyNumberFormat="1" applyFont="1" applyAlignment="1">
      <alignment horizontal="center" vertical="top"/>
    </xf>
    <xf numFmtId="0" fontId="9" fillId="0" borderId="0" xfId="0" applyFont="1" applyAlignment="1">
      <alignment horizontal="center" vertical="top"/>
    </xf>
    <xf numFmtId="0" fontId="11" fillId="0" borderId="0" xfId="0" applyFont="1" applyAlignment="1">
      <alignment horizontal="center" vertical="center"/>
    </xf>
    <xf numFmtId="0" fontId="14" fillId="0" borderId="0" xfId="0" applyFont="1"/>
    <xf numFmtId="177" fontId="15" fillId="0" borderId="0" xfId="0" applyNumberFormat="1" applyFont="1" applyAlignment="1">
      <alignment vertical="center"/>
    </xf>
    <xf numFmtId="0" fontId="15" fillId="0" borderId="0" xfId="0" applyFont="1" applyAlignment="1">
      <alignment vertical="center"/>
    </xf>
    <xf numFmtId="0" fontId="15" fillId="0" borderId="0" xfId="0" applyFont="1" applyAlignment="1">
      <alignment horizontal="right" vertical="center"/>
    </xf>
    <xf numFmtId="0" fontId="14" fillId="0" borderId="3" xfId="0" applyFont="1" applyBorder="1" applyAlignment="1">
      <alignment vertical="top"/>
    </xf>
    <xf numFmtId="0" fontId="14" fillId="0" borderId="4" xfId="0" applyFont="1" applyBorder="1" applyAlignment="1">
      <alignment vertical="top"/>
    </xf>
    <xf numFmtId="0" fontId="14" fillId="0" borderId="5" xfId="0" applyFont="1" applyBorder="1" applyAlignment="1">
      <alignment vertical="top"/>
    </xf>
    <xf numFmtId="0" fontId="14" fillId="0" borderId="0" xfId="0" applyFont="1" applyAlignment="1">
      <alignment vertical="top"/>
    </xf>
    <xf numFmtId="0" fontId="15" fillId="0" borderId="0" xfId="0" applyFont="1"/>
    <xf numFmtId="0" fontId="14" fillId="0" borderId="6" xfId="0" applyFont="1" applyBorder="1" applyAlignment="1">
      <alignment horizontal="center" vertical="center"/>
    </xf>
    <xf numFmtId="0" fontId="14" fillId="0" borderId="0" xfId="0" applyFont="1" applyAlignment="1">
      <alignment vertical="center"/>
    </xf>
    <xf numFmtId="0" fontId="14" fillId="0" borderId="7" xfId="0" applyFont="1" applyBorder="1" applyAlignment="1">
      <alignment horizontal="center" vertical="center"/>
    </xf>
    <xf numFmtId="0" fontId="14" fillId="0" borderId="4" xfId="0" applyFont="1" applyBorder="1"/>
    <xf numFmtId="0" fontId="15" fillId="0" borderId="0" xfId="0" applyFont="1" applyAlignment="1">
      <alignment horizontal="center"/>
    </xf>
    <xf numFmtId="0" fontId="15" fillId="2" borderId="0" xfId="0" applyFont="1" applyFill="1" applyProtection="1">
      <protection locked="0"/>
    </xf>
    <xf numFmtId="0" fontId="14" fillId="0" borderId="8" xfId="0" applyFont="1" applyBorder="1" applyAlignment="1">
      <alignment vertical="center"/>
    </xf>
    <xf numFmtId="0" fontId="14" fillId="0" borderId="9" xfId="0" applyFont="1" applyBorder="1" applyAlignment="1">
      <alignment vertical="center"/>
    </xf>
    <xf numFmtId="0" fontId="14" fillId="0" borderId="10" xfId="0" applyFont="1" applyBorder="1" applyAlignment="1">
      <alignment vertical="center"/>
    </xf>
    <xf numFmtId="0" fontId="14" fillId="0" borderId="11" xfId="0" applyFont="1" applyBorder="1" applyAlignment="1">
      <alignment vertical="center"/>
    </xf>
    <xf numFmtId="0" fontId="14" fillId="0" borderId="7" xfId="0" applyFont="1" applyBorder="1" applyAlignment="1">
      <alignment vertical="center"/>
    </xf>
    <xf numFmtId="0" fontId="11" fillId="0" borderId="12" xfId="0" applyFont="1" applyBorder="1" applyAlignment="1">
      <alignment horizontal="left" vertical="top"/>
    </xf>
    <xf numFmtId="0" fontId="11" fillId="0" borderId="0" xfId="0" applyFont="1" applyAlignment="1">
      <alignment horizontal="center" vertical="top"/>
    </xf>
    <xf numFmtId="0" fontId="13" fillId="0" borderId="0" xfId="0" applyFont="1" applyAlignment="1">
      <alignment horizontal="center" vertical="top"/>
    </xf>
    <xf numFmtId="0" fontId="3" fillId="0" borderId="0" xfId="0" applyFont="1" applyAlignment="1">
      <alignment horizontal="center" vertical="top"/>
    </xf>
    <xf numFmtId="0" fontId="10" fillId="0" borderId="0" xfId="0" applyFont="1" applyAlignment="1">
      <alignment horizontal="left" vertical="top" textRotation="255"/>
    </xf>
    <xf numFmtId="0" fontId="18" fillId="0" borderId="0" xfId="0" applyFont="1" applyAlignment="1">
      <alignment horizontal="center" vertical="top"/>
    </xf>
    <xf numFmtId="0" fontId="19" fillId="0" borderId="0" xfId="0" applyFont="1" applyAlignment="1">
      <alignment horizontal="left" vertical="top"/>
    </xf>
    <xf numFmtId="0" fontId="19" fillId="0" borderId="0" xfId="0" applyFont="1" applyAlignment="1">
      <alignment horizontal="left" vertical="top" wrapText="1"/>
    </xf>
    <xf numFmtId="0" fontId="19" fillId="0" borderId="0" xfId="0" applyFont="1" applyAlignment="1">
      <alignment vertical="top"/>
    </xf>
    <xf numFmtId="0" fontId="4" fillId="0" borderId="0" xfId="0" applyFont="1" applyAlignment="1">
      <alignment vertical="center"/>
    </xf>
    <xf numFmtId="0" fontId="4" fillId="0" borderId="0" xfId="0" applyFont="1"/>
    <xf numFmtId="0" fontId="7" fillId="0" borderId="0" xfId="0" applyFont="1" applyAlignment="1">
      <alignment horizontal="center" vertical="center"/>
    </xf>
    <xf numFmtId="0" fontId="17" fillId="0" borderId="0" xfId="0" applyFont="1" applyAlignment="1">
      <alignment horizontal="center" vertical="center"/>
    </xf>
    <xf numFmtId="0" fontId="4" fillId="0" borderId="18" xfId="0" applyFont="1" applyBorder="1" applyAlignment="1">
      <alignment vertical="center"/>
    </xf>
    <xf numFmtId="0" fontId="5" fillId="0" borderId="0" xfId="0" applyFont="1" applyAlignment="1">
      <alignment horizontal="center"/>
    </xf>
    <xf numFmtId="0" fontId="5" fillId="0" borderId="0" xfId="0" applyFont="1"/>
    <xf numFmtId="0" fontId="4" fillId="0" borderId="18" xfId="0" applyFont="1" applyBorder="1" applyAlignment="1">
      <alignment horizontal="center" vertical="center"/>
    </xf>
    <xf numFmtId="0" fontId="4" fillId="0" borderId="18" xfId="0" applyFont="1" applyBorder="1" applyAlignment="1" applyProtection="1">
      <alignment horizontal="center" vertical="center"/>
      <protection locked="0"/>
    </xf>
    <xf numFmtId="0" fontId="4" fillId="0" borderId="0" xfId="0" applyFont="1" applyAlignment="1">
      <alignment horizontal="center"/>
    </xf>
    <xf numFmtId="0" fontId="8" fillId="0" borderId="0" xfId="0" applyFont="1" applyAlignment="1">
      <alignment horizontal="right" vertical="top" textRotation="255"/>
    </xf>
    <xf numFmtId="0" fontId="8" fillId="0" borderId="0" xfId="0" applyFont="1" applyAlignment="1">
      <alignment horizontal="left" vertical="top" textRotation="255"/>
    </xf>
    <xf numFmtId="0" fontId="3" fillId="0" borderId="0" xfId="0" applyFont="1" applyAlignment="1">
      <alignment horizontal="left" vertical="top"/>
    </xf>
    <xf numFmtId="0" fontId="3" fillId="0" borderId="0" xfId="0" applyFont="1" applyAlignment="1">
      <alignment horizontal="center" vertical="top" textRotation="255"/>
    </xf>
    <xf numFmtId="0" fontId="12" fillId="0" borderId="0" xfId="0" applyFont="1" applyAlignment="1">
      <alignment vertical="top"/>
    </xf>
    <xf numFmtId="0" fontId="7" fillId="0" borderId="0" xfId="0" applyFont="1" applyAlignment="1">
      <alignment horizontal="center" vertical="top"/>
    </xf>
    <xf numFmtId="0" fontId="21" fillId="0" borderId="0" xfId="0" applyFont="1" applyAlignment="1">
      <alignment horizontal="center" vertical="top"/>
    </xf>
    <xf numFmtId="0" fontId="7" fillId="0" borderId="7" xfId="0" applyFont="1" applyBorder="1" applyAlignment="1">
      <alignment horizontal="center" vertical="center"/>
    </xf>
    <xf numFmtId="0" fontId="7" fillId="0" borderId="7" xfId="0" applyFont="1" applyBorder="1" applyAlignment="1">
      <alignment horizontal="center" vertical="center" shrinkToFit="1"/>
    </xf>
    <xf numFmtId="0" fontId="7" fillId="0" borderId="0" xfId="0" applyFont="1" applyAlignment="1">
      <alignment horizontal="left" vertical="top"/>
    </xf>
    <xf numFmtId="0" fontId="21" fillId="0" borderId="0" xfId="0" applyFont="1" applyAlignment="1">
      <alignment horizontal="center" vertical="center"/>
    </xf>
    <xf numFmtId="14" fontId="7" fillId="0" borderId="0" xfId="0" applyNumberFormat="1" applyFont="1" applyAlignment="1">
      <alignment horizontal="center" vertical="top"/>
    </xf>
    <xf numFmtId="0" fontId="8" fillId="0" borderId="7" xfId="0" applyFont="1" applyBorder="1" applyAlignment="1">
      <alignment horizontal="center" vertical="center" shrinkToFit="1"/>
    </xf>
    <xf numFmtId="0" fontId="22" fillId="0" borderId="0" xfId="0" applyFont="1" applyAlignment="1">
      <alignment horizontal="center" vertical="top"/>
    </xf>
    <xf numFmtId="0" fontId="8" fillId="0" borderId="0" xfId="0" applyFont="1" applyAlignment="1">
      <alignment horizontal="center" vertical="top"/>
    </xf>
    <xf numFmtId="0" fontId="8" fillId="0" borderId="0" xfId="0" applyFont="1" applyAlignment="1">
      <alignment horizontal="center" vertical="center"/>
    </xf>
    <xf numFmtId="0" fontId="8" fillId="0" borderId="0" xfId="0" applyFont="1" applyAlignment="1">
      <alignment horizontal="center" vertical="top" textRotation="255"/>
    </xf>
    <xf numFmtId="0" fontId="7" fillId="0" borderId="0" xfId="0" applyFont="1" applyAlignment="1">
      <alignment horizontal="right" vertical="top"/>
    </xf>
    <xf numFmtId="0" fontId="8" fillId="0" borderId="0" xfId="0" applyFont="1" applyAlignment="1">
      <alignment horizontal="left" textRotation="180"/>
    </xf>
    <xf numFmtId="0" fontId="8" fillId="0" borderId="0" xfId="0" applyFont="1" applyAlignment="1">
      <alignment horizontal="center" vertical="center" textRotation="255"/>
    </xf>
    <xf numFmtId="0" fontId="7" fillId="0" borderId="0" xfId="0" applyFont="1" applyAlignment="1">
      <alignment horizontal="center" vertical="center" shrinkToFit="1"/>
    </xf>
    <xf numFmtId="0" fontId="7" fillId="0" borderId="31" xfId="0" applyFont="1" applyBorder="1" applyAlignment="1">
      <alignment horizontal="center" vertical="center" shrinkToFit="1"/>
    </xf>
    <xf numFmtId="0" fontId="8" fillId="0" borderId="0" xfId="0" applyFont="1" applyAlignment="1">
      <alignment horizontal="center" vertical="top" textRotation="255" shrinkToFit="1"/>
    </xf>
    <xf numFmtId="0" fontId="7" fillId="0" borderId="32" xfId="0" applyFont="1" applyBorder="1" applyAlignment="1">
      <alignment horizontal="center" vertical="top"/>
    </xf>
    <xf numFmtId="0" fontId="7" fillId="0" borderId="33" xfId="0" applyFont="1" applyBorder="1" applyAlignment="1">
      <alignment horizontal="center" vertical="top"/>
    </xf>
    <xf numFmtId="0" fontId="7" fillId="0" borderId="31" xfId="0" applyFont="1" applyBorder="1" applyAlignment="1">
      <alignment horizontal="center" vertical="top"/>
    </xf>
    <xf numFmtId="0" fontId="7" fillId="0" borderId="0" xfId="0" applyFont="1" applyAlignment="1">
      <alignment vertical="top" textRotation="255"/>
    </xf>
    <xf numFmtId="0" fontId="8" fillId="0" borderId="0" xfId="0" applyFont="1" applyAlignment="1">
      <alignment vertical="top" textRotation="255"/>
    </xf>
    <xf numFmtId="0" fontId="8" fillId="0" borderId="0" xfId="0" applyFont="1" applyAlignment="1">
      <alignment horizontal="left" vertical="top"/>
    </xf>
    <xf numFmtId="0" fontId="8" fillId="0" borderId="0" xfId="0" applyFont="1" applyAlignment="1">
      <alignment horizontal="center" vertical="center" shrinkToFit="1"/>
    </xf>
    <xf numFmtId="0" fontId="11" fillId="0" borderId="34" xfId="0" applyFont="1" applyBorder="1" applyAlignment="1">
      <alignment horizontal="center"/>
    </xf>
    <xf numFmtId="0" fontId="11" fillId="0" borderId="35" xfId="0" applyFont="1" applyBorder="1"/>
    <xf numFmtId="0" fontId="11" fillId="0" borderId="36" xfId="0" applyFont="1" applyBorder="1" applyAlignment="1">
      <alignment horizontal="center"/>
    </xf>
    <xf numFmtId="0" fontId="11" fillId="0" borderId="37" xfId="0" applyFont="1" applyBorder="1"/>
    <xf numFmtId="0" fontId="11" fillId="0" borderId="0" xfId="0" applyFont="1"/>
    <xf numFmtId="0" fontId="11" fillId="0" borderId="38" xfId="0" applyFont="1" applyBorder="1" applyAlignment="1">
      <alignment horizontal="center" vertical="center"/>
    </xf>
    <xf numFmtId="0" fontId="11" fillId="0" borderId="7" xfId="0" applyFont="1" applyBorder="1"/>
    <xf numFmtId="0" fontId="11" fillId="0" borderId="39" xfId="0" applyFont="1" applyBorder="1"/>
    <xf numFmtId="0" fontId="11" fillId="0" borderId="40" xfId="0" applyFont="1" applyBorder="1"/>
    <xf numFmtId="0" fontId="11" fillId="0" borderId="41" xfId="0" applyFont="1" applyBorder="1"/>
    <xf numFmtId="0" fontId="11" fillId="0" borderId="42" xfId="0" applyFont="1" applyBorder="1"/>
    <xf numFmtId="0" fontId="11" fillId="0" borderId="43" xfId="0" applyFont="1" applyBorder="1" applyAlignment="1">
      <alignment horizontal="center" vertical="center"/>
    </xf>
    <xf numFmtId="0" fontId="11" fillId="0" borderId="44" xfId="0" applyFont="1" applyBorder="1" applyAlignment="1">
      <alignment horizontal="center"/>
    </xf>
    <xf numFmtId="0" fontId="11" fillId="0" borderId="45" xfId="0" applyFont="1" applyBorder="1"/>
    <xf numFmtId="0" fontId="11" fillId="0" borderId="0" xfId="0" applyFont="1" applyAlignment="1">
      <alignment horizontal="center"/>
    </xf>
    <xf numFmtId="0" fontId="11" fillId="0" borderId="46" xfId="0" applyFont="1" applyBorder="1"/>
    <xf numFmtId="0" fontId="11" fillId="0" borderId="47" xfId="0" applyFont="1" applyBorder="1"/>
    <xf numFmtId="0" fontId="11" fillId="0" borderId="48" xfId="0" applyFont="1" applyBorder="1"/>
    <xf numFmtId="0" fontId="11" fillId="0" borderId="49" xfId="0" applyFont="1" applyBorder="1"/>
    <xf numFmtId="0" fontId="11" fillId="0" borderId="50" xfId="0" applyFont="1" applyBorder="1"/>
    <xf numFmtId="0" fontId="11" fillId="0" borderId="51" xfId="0" applyFont="1" applyBorder="1"/>
    <xf numFmtId="0" fontId="11" fillId="0" borderId="36" xfId="0" applyFont="1" applyBorder="1"/>
    <xf numFmtId="0" fontId="11" fillId="0" borderId="21" xfId="0" applyFont="1" applyBorder="1"/>
    <xf numFmtId="0" fontId="11" fillId="0" borderId="0" xfId="0" applyFont="1" applyAlignment="1">
      <alignment horizontal="left" vertical="center"/>
    </xf>
    <xf numFmtId="0" fontId="11" fillId="0" borderId="0" xfId="0" applyFont="1" applyAlignment="1">
      <alignment horizontal="right" vertical="center"/>
    </xf>
    <xf numFmtId="0" fontId="11" fillId="0" borderId="6" xfId="0" applyFont="1" applyBorder="1"/>
    <xf numFmtId="0" fontId="11" fillId="0" borderId="6" xfId="0" applyFont="1" applyBorder="1" applyAlignment="1">
      <alignment horizontal="center"/>
    </xf>
    <xf numFmtId="0" fontId="11" fillId="0" borderId="6" xfId="0" applyFont="1" applyBorder="1" applyAlignment="1">
      <alignment horizontal="left" vertical="center"/>
    </xf>
    <xf numFmtId="0" fontId="11" fillId="0" borderId="6" xfId="0" applyFont="1" applyBorder="1" applyAlignment="1">
      <alignment horizontal="right" vertical="center"/>
    </xf>
    <xf numFmtId="0" fontId="11" fillId="0" borderId="7" xfId="0" applyFont="1" applyBorder="1" applyAlignment="1">
      <alignment horizontal="center"/>
    </xf>
    <xf numFmtId="0" fontId="11" fillId="0" borderId="7" xfId="0" applyFont="1" applyBorder="1" applyAlignment="1">
      <alignment horizontal="left" vertical="center"/>
    </xf>
    <xf numFmtId="0" fontId="11" fillId="0" borderId="7" xfId="0" applyFont="1" applyBorder="1" applyAlignment="1">
      <alignment horizontal="right" vertical="center"/>
    </xf>
    <xf numFmtId="0" fontId="11" fillId="0" borderId="52" xfId="0" applyFont="1" applyBorder="1" applyAlignment="1">
      <alignment horizontal="center"/>
    </xf>
    <xf numFmtId="0" fontId="11" fillId="0" borderId="53" xfId="0" applyFont="1" applyBorder="1"/>
    <xf numFmtId="0" fontId="11" fillId="0" borderId="53" xfId="0" applyFont="1" applyBorder="1" applyAlignment="1">
      <alignment horizontal="center"/>
    </xf>
    <xf numFmtId="0" fontId="11" fillId="0" borderId="54" xfId="0" applyFont="1" applyBorder="1"/>
    <xf numFmtId="0" fontId="11" fillId="0" borderId="55" xfId="0" applyFont="1" applyBorder="1"/>
    <xf numFmtId="0" fontId="11" fillId="0" borderId="56" xfId="0" applyFont="1" applyBorder="1"/>
    <xf numFmtId="0" fontId="11" fillId="0" borderId="57" xfId="0" applyFont="1" applyBorder="1"/>
    <xf numFmtId="0" fontId="11" fillId="0" borderId="0" xfId="0" quotePrefix="1" applyFont="1" applyAlignment="1">
      <alignment horizontal="center"/>
    </xf>
    <xf numFmtId="0" fontId="11" fillId="0" borderId="5" xfId="0" applyFont="1" applyBorder="1"/>
    <xf numFmtId="0" fontId="11" fillId="0" borderId="5" xfId="0" applyFont="1" applyBorder="1" applyAlignment="1">
      <alignment horizontal="center"/>
    </xf>
    <xf numFmtId="0" fontId="23" fillId="0" borderId="48" xfId="0" applyFont="1" applyBorder="1" applyAlignment="1">
      <alignment horizontal="center" vertical="center"/>
    </xf>
    <xf numFmtId="0" fontId="23" fillId="0" borderId="0" xfId="0" applyFont="1" applyAlignment="1">
      <alignment horizontal="center" vertical="center"/>
    </xf>
    <xf numFmtId="0" fontId="0" fillId="0" borderId="18" xfId="0" applyBorder="1"/>
    <xf numFmtId="0" fontId="6" fillId="0" borderId="18" xfId="0" applyFont="1" applyBorder="1"/>
    <xf numFmtId="0" fontId="8" fillId="0" borderId="0" xfId="0" applyFont="1" applyAlignment="1">
      <alignment vertical="top" textRotation="255" shrinkToFit="1"/>
    </xf>
    <xf numFmtId="0" fontId="0" fillId="0" borderId="0" xfId="0" applyAlignment="1">
      <alignment vertical="top"/>
    </xf>
    <xf numFmtId="0" fontId="13" fillId="0" borderId="0" xfId="0" applyFont="1" applyAlignment="1">
      <alignment vertical="top"/>
    </xf>
    <xf numFmtId="0" fontId="7" fillId="0" borderId="3" xfId="0" applyFont="1" applyBorder="1" applyAlignment="1">
      <alignment horizontal="center" vertical="center" shrinkToFit="1"/>
    </xf>
    <xf numFmtId="0" fontId="24" fillId="0" borderId="0" xfId="0" applyFont="1" applyAlignment="1">
      <alignment horizontal="center" vertical="top"/>
    </xf>
    <xf numFmtId="0" fontId="24" fillId="0" borderId="0" xfId="0" applyFont="1" applyAlignment="1">
      <alignment horizontal="left" vertical="top"/>
    </xf>
    <xf numFmtId="0" fontId="0" fillId="0" borderId="4" xfId="0" applyBorder="1"/>
    <xf numFmtId="0" fontId="0" fillId="0" borderId="33" xfId="0" applyBorder="1"/>
    <xf numFmtId="0" fontId="6" fillId="0" borderId="0" xfId="0" applyFont="1" applyAlignment="1">
      <alignment horizontal="center" vertical="center" textRotation="255" shrinkToFit="1"/>
    </xf>
    <xf numFmtId="0" fontId="6" fillId="0" borderId="13" xfId="0" applyFont="1" applyBorder="1" applyAlignment="1">
      <alignment horizontal="center" vertical="center" textRotation="255" shrinkToFit="1"/>
    </xf>
    <xf numFmtId="0" fontId="6" fillId="0" borderId="0" xfId="0" applyFont="1" applyAlignment="1">
      <alignment horizontal="center" vertical="center" textRotation="255"/>
    </xf>
    <xf numFmtId="0" fontId="3" fillId="0" borderId="0" xfId="0" applyFont="1" applyAlignment="1">
      <alignment horizontal="center" vertical="center" textRotation="255" shrinkToFit="1"/>
    </xf>
    <xf numFmtId="0" fontId="15" fillId="0" borderId="2" xfId="0" applyFont="1" applyBorder="1" applyAlignment="1">
      <alignment horizontal="center" vertical="center"/>
    </xf>
    <xf numFmtId="0" fontId="15" fillId="0" borderId="13" xfId="0" applyFont="1" applyBorder="1" applyAlignment="1">
      <alignment horizontal="center" vertical="center"/>
    </xf>
    <xf numFmtId="0" fontId="27" fillId="0" borderId="0" xfId="0" applyFont="1" applyAlignment="1">
      <alignment horizontal="left" vertical="top"/>
    </xf>
    <xf numFmtId="0" fontId="7" fillId="0" borderId="18" xfId="0" applyFont="1" applyBorder="1" applyAlignment="1">
      <alignment horizontal="center" vertical="center" shrinkToFit="1"/>
    </xf>
    <xf numFmtId="0" fontId="7" fillId="0" borderId="18" xfId="0" applyFont="1" applyBorder="1" applyAlignment="1">
      <alignment horizontal="center" vertical="top"/>
    </xf>
    <xf numFmtId="0" fontId="6" fillId="0" borderId="18" xfId="0" applyFont="1" applyBorder="1" applyAlignment="1">
      <alignment horizontal="center" vertical="center" textRotation="255" shrinkToFit="1"/>
    </xf>
    <xf numFmtId="0" fontId="0" fillId="0" borderId="60" xfId="0" applyBorder="1"/>
    <xf numFmtId="0" fontId="0" fillId="4" borderId="3" xfId="0" applyFill="1" applyBorder="1"/>
    <xf numFmtId="0" fontId="0" fillId="4" borderId="4" xfId="0" applyFill="1" applyBorder="1"/>
    <xf numFmtId="0" fontId="0" fillId="4" borderId="5" xfId="0" applyFill="1" applyBorder="1"/>
    <xf numFmtId="0" fontId="0" fillId="4" borderId="33" xfId="0" applyFill="1" applyBorder="1"/>
    <xf numFmtId="0" fontId="0" fillId="4" borderId="0" xfId="0" applyFill="1"/>
    <xf numFmtId="0" fontId="0" fillId="4" borderId="60" xfId="0" applyFill="1" applyBorder="1"/>
    <xf numFmtId="0" fontId="0" fillId="4" borderId="2" xfId="0" applyFill="1" applyBorder="1"/>
    <xf numFmtId="0" fontId="0" fillId="4" borderId="59" xfId="0" applyFill="1" applyBorder="1"/>
    <xf numFmtId="0" fontId="0" fillId="4" borderId="1" xfId="0" applyFill="1" applyBorder="1"/>
    <xf numFmtId="0" fontId="0" fillId="5" borderId="0" xfId="0" applyFill="1"/>
    <xf numFmtId="0" fontId="0" fillId="0" borderId="2" xfId="0" applyBorder="1"/>
    <xf numFmtId="0" fontId="0" fillId="0" borderId="59" xfId="0" applyBorder="1"/>
    <xf numFmtId="0" fontId="0" fillId="0" borderId="1" xfId="0" applyBorder="1"/>
    <xf numFmtId="0" fontId="0" fillId="0" borderId="3" xfId="0" applyBorder="1"/>
    <xf numFmtId="0" fontId="0" fillId="0" borderId="5" xfId="0" applyBorder="1"/>
    <xf numFmtId="0" fontId="17" fillId="0" borderId="0" xfId="0" applyFont="1"/>
    <xf numFmtId="0" fontId="6" fillId="0" borderId="0" xfId="0" applyFont="1"/>
    <xf numFmtId="0" fontId="3" fillId="0" borderId="0" xfId="0" applyFont="1"/>
    <xf numFmtId="0" fontId="19" fillId="0" borderId="0" xfId="4">
      <alignment vertical="center"/>
    </xf>
    <xf numFmtId="0" fontId="6" fillId="0" borderId="0" xfId="4" applyFont="1">
      <alignment vertical="center"/>
    </xf>
    <xf numFmtId="0" fontId="25" fillId="0" borderId="0" xfId="4" applyFont="1">
      <alignment vertical="center"/>
    </xf>
    <xf numFmtId="0" fontId="6" fillId="0" borderId="3" xfId="4" applyFont="1" applyBorder="1">
      <alignment vertical="center"/>
    </xf>
    <xf numFmtId="0" fontId="6" fillId="0" borderId="4" xfId="4" applyFont="1" applyBorder="1">
      <alignment vertical="center"/>
    </xf>
    <xf numFmtId="0" fontId="19" fillId="0" borderId="4" xfId="4" applyBorder="1">
      <alignment vertical="center"/>
    </xf>
    <xf numFmtId="0" fontId="6" fillId="0" borderId="5" xfId="4" applyFont="1" applyBorder="1">
      <alignment vertical="center"/>
    </xf>
    <xf numFmtId="0" fontId="19" fillId="0" borderId="33" xfId="4" applyBorder="1">
      <alignment vertical="center"/>
    </xf>
    <xf numFmtId="0" fontId="6" fillId="0" borderId="60" xfId="4" applyFont="1" applyBorder="1">
      <alignment vertical="center"/>
    </xf>
    <xf numFmtId="0" fontId="17" fillId="0" borderId="0" xfId="4" applyFont="1">
      <alignment vertical="center"/>
    </xf>
    <xf numFmtId="0" fontId="6" fillId="0" borderId="33" xfId="4" applyFont="1" applyBorder="1">
      <alignment vertical="center"/>
    </xf>
    <xf numFmtId="0" fontId="6" fillId="0" borderId="2" xfId="4" applyFont="1" applyBorder="1">
      <alignment vertical="center"/>
    </xf>
    <xf numFmtId="0" fontId="6" fillId="0" borderId="59" xfId="4" applyFont="1" applyBorder="1">
      <alignment vertical="center"/>
    </xf>
    <xf numFmtId="0" fontId="6" fillId="0" borderId="1" xfId="4" applyFont="1" applyBorder="1">
      <alignment vertical="center"/>
    </xf>
    <xf numFmtId="0" fontId="6" fillId="0" borderId="0" xfId="4" applyFont="1" applyAlignment="1">
      <alignment vertical="top"/>
    </xf>
    <xf numFmtId="0" fontId="19" fillId="0" borderId="0" xfId="4" applyAlignment="1">
      <alignment vertical="top"/>
    </xf>
    <xf numFmtId="0" fontId="6" fillId="0" borderId="0" xfId="4" applyFont="1" applyProtection="1">
      <alignment vertical="center"/>
      <protection locked="0"/>
    </xf>
    <xf numFmtId="0" fontId="8" fillId="0" borderId="0" xfId="0" applyFont="1" applyAlignment="1">
      <alignment horizontal="right" vertical="top" textRotation="255" shrinkToFit="1"/>
    </xf>
    <xf numFmtId="0" fontId="8" fillId="0" borderId="0" xfId="0" applyFont="1" applyAlignment="1">
      <alignment horizontal="left" vertical="top" textRotation="255" shrinkToFit="1"/>
    </xf>
    <xf numFmtId="0" fontId="28" fillId="0" borderId="0" xfId="0" applyFont="1" applyAlignment="1">
      <alignment vertical="top"/>
    </xf>
    <xf numFmtId="0" fontId="4" fillId="0" borderId="0" xfId="0" applyFont="1" applyAlignment="1">
      <alignment horizontal="center" vertical="center"/>
    </xf>
    <xf numFmtId="0" fontId="12" fillId="0" borderId="0" xfId="0" applyFont="1" applyAlignment="1">
      <alignment horizontal="left" vertical="top"/>
    </xf>
    <xf numFmtId="0" fontId="12" fillId="0" borderId="0" xfId="0" applyFont="1" applyAlignment="1">
      <alignment horizontal="left" vertical="top" wrapText="1"/>
    </xf>
    <xf numFmtId="14" fontId="8" fillId="0" borderId="0" xfId="0" applyNumberFormat="1" applyFont="1" applyAlignment="1">
      <alignment horizontal="center" vertical="top"/>
    </xf>
    <xf numFmtId="0" fontId="8" fillId="0" borderId="31" xfId="0" applyFont="1" applyBorder="1" applyAlignment="1">
      <alignment horizontal="center" vertical="center" shrinkToFit="1"/>
    </xf>
    <xf numFmtId="0" fontId="8" fillId="0" borderId="32" xfId="0" applyFont="1" applyBorder="1" applyAlignment="1">
      <alignment horizontal="center" vertical="top"/>
    </xf>
    <xf numFmtId="0" fontId="8" fillId="0" borderId="31" xfId="0" applyFont="1" applyBorder="1" applyAlignment="1">
      <alignment horizontal="center" vertical="top"/>
    </xf>
    <xf numFmtId="0" fontId="3" fillId="0" borderId="13" xfId="0" applyFont="1" applyBorder="1" applyAlignment="1">
      <alignment horizontal="center" vertical="center" textRotation="255" shrinkToFit="1"/>
    </xf>
    <xf numFmtId="0" fontId="0" fillId="0" borderId="34" xfId="0" applyBorder="1"/>
    <xf numFmtId="0" fontId="0" fillId="0" borderId="37" xfId="0" applyBorder="1"/>
    <xf numFmtId="0" fontId="0" fillId="0" borderId="44" xfId="0" applyBorder="1"/>
    <xf numFmtId="0" fontId="0" fillId="0" borderId="46" xfId="0" applyBorder="1"/>
    <xf numFmtId="0" fontId="0" fillId="0" borderId="52" xfId="0" applyBorder="1"/>
    <xf numFmtId="0" fontId="0" fillId="0" borderId="54" xfId="0" applyBorder="1"/>
    <xf numFmtId="0" fontId="0" fillId="0" borderId="36" xfId="0" applyBorder="1"/>
    <xf numFmtId="0" fontId="0" fillId="0" borderId="53" xfId="0" applyBorder="1"/>
    <xf numFmtId="0" fontId="0" fillId="4" borderId="18" xfId="0" applyFill="1" applyBorder="1"/>
    <xf numFmtId="0" fontId="0" fillId="5" borderId="18" xfId="0" applyFill="1" applyBorder="1"/>
    <xf numFmtId="0" fontId="4" fillId="0" borderId="0" xfId="0" applyFont="1" applyAlignment="1">
      <alignment vertical="top"/>
    </xf>
    <xf numFmtId="0" fontId="3" fillId="0" borderId="0" xfId="0" applyFont="1" applyAlignment="1">
      <alignment horizontal="right" vertical="top" textRotation="255" shrinkToFit="1"/>
    </xf>
    <xf numFmtId="0" fontId="3" fillId="0" borderId="0" xfId="0" applyFont="1" applyAlignment="1">
      <alignment horizontal="left" vertical="top" textRotation="255" shrinkToFit="1"/>
    </xf>
    <xf numFmtId="0" fontId="3" fillId="0" borderId="0" xfId="0" applyFont="1" applyAlignment="1">
      <alignment horizontal="right" vertical="top" textRotation="255"/>
    </xf>
    <xf numFmtId="0" fontId="3" fillId="0" borderId="0" xfId="0" applyFont="1" applyAlignment="1">
      <alignment horizontal="left" vertical="top" textRotation="255"/>
    </xf>
    <xf numFmtId="0" fontId="3" fillId="0" borderId="0" xfId="0" applyFont="1" applyAlignment="1">
      <alignment horizontal="right" vertical="top"/>
    </xf>
    <xf numFmtId="0" fontId="12" fillId="0" borderId="0" xfId="0" applyFont="1" applyAlignment="1">
      <alignment vertical="top" shrinkToFit="1"/>
    </xf>
    <xf numFmtId="0" fontId="3" fillId="0" borderId="0" xfId="0" applyFont="1" applyAlignment="1">
      <alignment horizontal="center" vertical="top" textRotation="255" shrinkToFit="1"/>
    </xf>
    <xf numFmtId="0" fontId="3" fillId="0" borderId="0" xfId="0" applyFont="1" applyAlignment="1">
      <alignment horizontal="left" vertical="top" shrinkToFit="1"/>
    </xf>
    <xf numFmtId="0" fontId="8" fillId="0" borderId="0" xfId="0" applyFont="1" applyAlignment="1">
      <alignment horizontal="left" vertical="top" shrinkToFit="1"/>
    </xf>
    <xf numFmtId="0" fontId="8" fillId="0" borderId="0" xfId="0" applyFont="1" applyAlignment="1">
      <alignment horizontal="center" vertical="top" shrinkToFit="1"/>
    </xf>
    <xf numFmtId="0" fontId="3" fillId="0" borderId="0" xfId="0" applyFont="1" applyAlignment="1">
      <alignment horizontal="center" vertical="top" shrinkToFit="1"/>
    </xf>
    <xf numFmtId="0" fontId="28" fillId="0" borderId="0" xfId="0" applyFont="1" applyAlignment="1">
      <alignment horizontal="center" vertical="top"/>
    </xf>
    <xf numFmtId="14" fontId="3" fillId="0" borderId="0" xfId="0" applyNumberFormat="1" applyFont="1" applyAlignment="1">
      <alignment horizontal="center" vertical="top"/>
    </xf>
    <xf numFmtId="0" fontId="29" fillId="0" borderId="0" xfId="0" applyFont="1" applyAlignment="1">
      <alignment horizontal="left" vertical="top"/>
    </xf>
    <xf numFmtId="0" fontId="16" fillId="0" borderId="0" xfId="0" applyFont="1" applyAlignment="1">
      <alignment horizontal="center" vertical="center"/>
    </xf>
    <xf numFmtId="0" fontId="16" fillId="0" borderId="0" xfId="0" applyFont="1" applyAlignment="1">
      <alignment horizontal="center" vertical="top"/>
    </xf>
    <xf numFmtId="0" fontId="4" fillId="0" borderId="0" xfId="0" applyFont="1" applyAlignment="1">
      <alignment horizontal="left" vertical="top"/>
    </xf>
    <xf numFmtId="0" fontId="31" fillId="0" borderId="18" xfId="0" applyFont="1" applyBorder="1" applyAlignment="1">
      <alignment horizontal="center" vertical="center"/>
    </xf>
    <xf numFmtId="0" fontId="16" fillId="0" borderId="0" xfId="0" applyFont="1" applyAlignment="1">
      <alignment vertical="center"/>
    </xf>
    <xf numFmtId="0" fontId="16" fillId="0" borderId="0" xfId="0" applyFont="1"/>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16" fillId="0" borderId="26" xfId="0" applyFont="1" applyBorder="1" applyAlignment="1">
      <alignment horizontal="center" vertical="center"/>
    </xf>
    <xf numFmtId="0" fontId="16" fillId="0" borderId="28" xfId="0" applyFont="1" applyBorder="1" applyAlignment="1">
      <alignment horizontal="center" vertical="center" shrinkToFit="1"/>
    </xf>
    <xf numFmtId="0" fontId="16" fillId="0" borderId="29" xfId="0" applyFont="1" applyBorder="1" applyAlignment="1">
      <alignment horizontal="center" vertical="center" shrinkToFit="1"/>
    </xf>
    <xf numFmtId="0" fontId="16" fillId="0" borderId="27" xfId="0" applyFont="1" applyBorder="1" applyAlignment="1">
      <alignment horizontal="center" vertical="center" shrinkToFit="1"/>
    </xf>
    <xf numFmtId="0" fontId="16" fillId="0" borderId="23" xfId="0" applyFont="1" applyBorder="1" applyAlignment="1">
      <alignment horizontal="center" vertical="center"/>
    </xf>
    <xf numFmtId="0" fontId="16" fillId="0" borderId="1" xfId="0" applyFont="1" applyBorder="1" applyAlignment="1">
      <alignment horizontal="center" vertical="center"/>
    </xf>
    <xf numFmtId="0" fontId="16" fillId="0" borderId="13" xfId="0" applyFont="1" applyBorder="1" applyAlignment="1">
      <alignment horizontal="center" vertical="center"/>
    </xf>
    <xf numFmtId="0" fontId="16" fillId="0" borderId="69" xfId="0" applyFont="1" applyBorder="1" applyAlignment="1">
      <alignment vertical="center"/>
    </xf>
    <xf numFmtId="0" fontId="16" fillId="0" borderId="70" xfId="0" applyFont="1" applyBorder="1" applyAlignment="1">
      <alignment vertical="center"/>
    </xf>
    <xf numFmtId="0" fontId="16" fillId="0" borderId="71" xfId="0" applyFont="1" applyBorder="1" applyAlignment="1">
      <alignment vertical="center"/>
    </xf>
    <xf numFmtId="0" fontId="16" fillId="0" borderId="1" xfId="0" applyFont="1" applyBorder="1" applyAlignment="1">
      <alignment vertical="center"/>
    </xf>
    <xf numFmtId="0" fontId="16" fillId="0" borderId="72" xfId="0" applyFont="1" applyBorder="1" applyAlignment="1">
      <alignment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18" xfId="0" applyFont="1" applyBorder="1" applyAlignment="1">
      <alignment horizontal="center" vertical="center"/>
    </xf>
    <xf numFmtId="0" fontId="16" fillId="0" borderId="24" xfId="0" applyFont="1" applyBorder="1" applyAlignment="1">
      <alignment vertical="center"/>
    </xf>
    <xf numFmtId="0" fontId="16" fillId="0" borderId="25" xfId="0" applyFont="1" applyBorder="1" applyAlignment="1">
      <alignment vertical="center"/>
    </xf>
    <xf numFmtId="0" fontId="16" fillId="0" borderId="73" xfId="0" applyFont="1" applyBorder="1" applyAlignment="1">
      <alignment vertical="center"/>
    </xf>
    <xf numFmtId="0" fontId="16" fillId="0" borderId="74" xfId="0" applyFont="1" applyBorder="1" applyAlignment="1">
      <alignment vertical="center"/>
    </xf>
    <xf numFmtId="0" fontId="16" fillId="0" borderId="75" xfId="0" applyFont="1" applyBorder="1" applyAlignment="1">
      <alignment vertical="center"/>
    </xf>
    <xf numFmtId="0" fontId="16" fillId="0" borderId="76" xfId="0" applyFont="1" applyBorder="1" applyAlignment="1">
      <alignment vertical="center"/>
    </xf>
    <xf numFmtId="0" fontId="16" fillId="0" borderId="23" xfId="0" applyFont="1" applyBorder="1" applyAlignment="1">
      <alignment vertical="center"/>
    </xf>
    <xf numFmtId="0" fontId="16" fillId="0" borderId="5" xfId="0" applyFont="1" applyBorder="1" applyAlignment="1">
      <alignment vertical="center"/>
    </xf>
    <xf numFmtId="0" fontId="16" fillId="0" borderId="77" xfId="0" applyFont="1" applyBorder="1" applyAlignment="1">
      <alignment vertical="center"/>
    </xf>
    <xf numFmtId="0" fontId="16" fillId="0" borderId="78" xfId="0" applyFont="1" applyBorder="1" applyAlignment="1">
      <alignment vertical="center"/>
    </xf>
    <xf numFmtId="0" fontId="16" fillId="0" borderId="79" xfId="0" applyFont="1" applyBorder="1" applyAlignment="1">
      <alignment vertical="center"/>
    </xf>
    <xf numFmtId="0" fontId="16" fillId="0" borderId="80" xfId="0" applyFont="1" applyBorder="1" applyAlignment="1">
      <alignment vertical="center"/>
    </xf>
    <xf numFmtId="0" fontId="16" fillId="0" borderId="81" xfId="0" applyFont="1" applyBorder="1" applyAlignment="1">
      <alignment vertical="center"/>
    </xf>
    <xf numFmtId="177" fontId="32" fillId="0" borderId="0" xfId="0" applyNumberFormat="1" applyFont="1" applyAlignment="1">
      <alignment vertical="center"/>
    </xf>
    <xf numFmtId="0" fontId="32" fillId="0" borderId="0" xfId="0" applyFont="1" applyAlignment="1">
      <alignment vertical="center"/>
    </xf>
    <xf numFmtId="0" fontId="33" fillId="0" borderId="18" xfId="0" applyFont="1" applyBorder="1" applyAlignment="1">
      <alignment horizontal="center" vertical="center"/>
    </xf>
    <xf numFmtId="0" fontId="33" fillId="0" borderId="0" xfId="0" applyFont="1" applyAlignment="1">
      <alignment horizontal="center" vertical="center"/>
    </xf>
    <xf numFmtId="0" fontId="34" fillId="0" borderId="18" xfId="0" applyFont="1" applyBorder="1" applyAlignment="1">
      <alignment horizontal="center" vertical="center"/>
    </xf>
    <xf numFmtId="0" fontId="3" fillId="14" borderId="13" xfId="0" applyFont="1" applyFill="1" applyBorder="1" applyAlignment="1">
      <alignment horizontal="center" vertical="center" textRotation="255" shrinkToFit="1"/>
    </xf>
    <xf numFmtId="0" fontId="8" fillId="14" borderId="31" xfId="0" applyFont="1" applyFill="1" applyBorder="1" applyAlignment="1">
      <alignment horizontal="center" vertical="top"/>
    </xf>
    <xf numFmtId="0" fontId="30" fillId="0" borderId="0" xfId="0" applyFont="1" applyAlignment="1">
      <alignment vertical="top"/>
    </xf>
    <xf numFmtId="0" fontId="4" fillId="0" borderId="0" xfId="0" applyFont="1" applyAlignment="1">
      <alignment vertical="center" shrinkToFit="1"/>
    </xf>
    <xf numFmtId="0" fontId="36" fillId="0" borderId="0" xfId="0" applyFont="1" applyAlignment="1">
      <alignment vertical="center"/>
    </xf>
    <xf numFmtId="0" fontId="40" fillId="0" borderId="0" xfId="0" applyFont="1" applyAlignment="1">
      <alignment vertical="center"/>
    </xf>
    <xf numFmtId="0" fontId="38" fillId="0" borderId="66" xfId="0" applyFont="1" applyBorder="1" applyAlignment="1">
      <alignment horizontal="center" vertical="center" shrinkToFit="1"/>
    </xf>
    <xf numFmtId="0" fontId="38" fillId="0" borderId="66" xfId="0" applyFont="1" applyBorder="1" applyAlignment="1">
      <alignment horizontal="center" vertical="center" wrapText="1"/>
    </xf>
    <xf numFmtId="0" fontId="38" fillId="0" borderId="87" xfId="0" applyFont="1" applyBorder="1" applyAlignment="1">
      <alignment horizontal="center" vertical="center" shrinkToFit="1"/>
    </xf>
    <xf numFmtId="0" fontId="38" fillId="0" borderId="49" xfId="0" applyFont="1" applyBorder="1" applyAlignment="1">
      <alignment horizontal="center" vertical="center" shrinkToFit="1"/>
    </xf>
    <xf numFmtId="0" fontId="38" fillId="0" borderId="48" xfId="0" applyFont="1" applyBorder="1" applyAlignment="1">
      <alignment horizontal="center" vertical="center" shrinkToFit="1"/>
    </xf>
    <xf numFmtId="0" fontId="38" fillId="0" borderId="66" xfId="0" applyFont="1" applyBorder="1" applyAlignment="1">
      <alignment horizontal="center" vertical="center" textRotation="255" shrinkToFit="1"/>
    </xf>
    <xf numFmtId="0" fontId="38" fillId="0" borderId="66" xfId="0" applyFont="1" applyBorder="1" applyAlignment="1">
      <alignment horizontal="center" vertical="center" textRotation="255" wrapText="1"/>
    </xf>
    <xf numFmtId="0" fontId="38" fillId="0" borderId="87" xfId="0" applyFont="1" applyBorder="1" applyAlignment="1">
      <alignment horizontal="center" vertical="center" textRotation="255" shrinkToFit="1"/>
    </xf>
    <xf numFmtId="0" fontId="40" fillId="0" borderId="0" xfId="0" applyFont="1" applyAlignment="1">
      <alignment horizontal="center" vertical="center" wrapText="1"/>
    </xf>
    <xf numFmtId="20" fontId="42" fillId="0" borderId="16" xfId="0" applyNumberFormat="1" applyFont="1" applyBorder="1" applyAlignment="1">
      <alignment vertical="center"/>
    </xf>
    <xf numFmtId="0" fontId="44" fillId="0" borderId="17" xfId="0" applyFont="1" applyBorder="1" applyAlignment="1">
      <alignment horizontal="center" vertical="center" shrinkToFit="1"/>
    </xf>
    <xf numFmtId="0" fontId="42" fillId="0" borderId="17" xfId="0" applyFont="1" applyBorder="1" applyAlignment="1">
      <alignment vertical="center" shrinkToFit="1"/>
    </xf>
    <xf numFmtId="0" fontId="45" fillId="0" borderId="17" xfId="0" applyFont="1" applyBorder="1" applyAlignment="1">
      <alignment horizontal="center" vertical="center" shrinkToFit="1"/>
    </xf>
    <xf numFmtId="0" fontId="44" fillId="0" borderId="17" xfId="0" applyFont="1" applyBorder="1" applyAlignment="1">
      <alignment vertical="center" shrinkToFit="1"/>
    </xf>
    <xf numFmtId="0" fontId="42" fillId="0" borderId="17" xfId="0" applyFont="1" applyBorder="1" applyAlignment="1">
      <alignment horizontal="left" vertical="center" shrinkToFit="1"/>
    </xf>
    <xf numFmtId="0" fontId="45" fillId="0" borderId="22" xfId="0" applyFont="1" applyBorder="1" applyAlignment="1">
      <alignment horizontal="center" vertical="center" shrinkToFit="1"/>
    </xf>
    <xf numFmtId="0" fontId="42" fillId="0" borderId="18" xfId="0" applyFont="1" applyBorder="1" applyAlignment="1">
      <alignment horizontal="center" vertical="center" shrinkToFit="1"/>
    </xf>
    <xf numFmtId="20" fontId="42" fillId="0" borderId="18" xfId="0" applyNumberFormat="1" applyFont="1" applyBorder="1" applyAlignment="1">
      <alignment vertical="center"/>
    </xf>
    <xf numFmtId="0" fontId="42" fillId="0" borderId="0" xfId="0" applyFont="1" applyAlignment="1">
      <alignment vertical="center"/>
    </xf>
    <xf numFmtId="0" fontId="44" fillId="0" borderId="14" xfId="0" applyFont="1" applyBorder="1" applyAlignment="1" applyProtection="1">
      <alignment horizontal="center" vertical="center" shrinkToFit="1"/>
      <protection locked="0"/>
    </xf>
    <xf numFmtId="0" fontId="46" fillId="0" borderId="6" xfId="0" applyFont="1" applyBorder="1" applyAlignment="1">
      <alignment horizontal="center" vertical="center" shrinkToFit="1"/>
    </xf>
    <xf numFmtId="0" fontId="46" fillId="0" borderId="6" xfId="0" applyFont="1" applyBorder="1" applyAlignment="1">
      <alignment vertical="center" shrinkToFit="1"/>
    </xf>
    <xf numFmtId="0" fontId="47" fillId="0" borderId="6" xfId="0" applyFont="1" applyBorder="1" applyAlignment="1" applyProtection="1">
      <alignment horizontal="center" vertical="center" shrinkToFit="1"/>
      <protection locked="0"/>
    </xf>
    <xf numFmtId="0" fontId="44" fillId="0" borderId="7" xfId="0" applyFont="1" applyBorder="1" applyAlignment="1">
      <alignment horizontal="center" vertical="center" shrinkToFit="1"/>
    </xf>
    <xf numFmtId="0" fontId="44" fillId="0" borderId="6" xfId="0" applyFont="1" applyBorder="1" applyAlignment="1">
      <alignment vertical="center" shrinkToFit="1"/>
    </xf>
    <xf numFmtId="0" fontId="45" fillId="0" borderId="6" xfId="0" applyFont="1" applyBorder="1" applyAlignment="1" applyProtection="1">
      <alignment horizontal="center" vertical="center" shrinkToFit="1"/>
      <protection locked="0"/>
    </xf>
    <xf numFmtId="0" fontId="42" fillId="0" borderId="14" xfId="0" applyFont="1" applyBorder="1" applyAlignment="1">
      <alignment horizontal="center" vertical="center" shrinkToFit="1"/>
    </xf>
    <xf numFmtId="0" fontId="44" fillId="0" borderId="84" xfId="0" applyFont="1" applyBorder="1" applyAlignment="1">
      <alignment vertical="center"/>
    </xf>
    <xf numFmtId="0" fontId="46" fillId="0" borderId="7" xfId="0" applyFont="1" applyBorder="1" applyAlignment="1">
      <alignment vertical="center" shrinkToFit="1"/>
    </xf>
    <xf numFmtId="0" fontId="47" fillId="0" borderId="7" xfId="0" applyFont="1" applyBorder="1" applyAlignment="1" applyProtection="1">
      <alignment horizontal="center" vertical="center" shrinkToFit="1"/>
      <protection locked="0"/>
    </xf>
    <xf numFmtId="0" fontId="44" fillId="0" borderId="7" xfId="0" applyFont="1" applyBorder="1" applyAlignment="1">
      <alignment vertical="center" shrinkToFit="1"/>
    </xf>
    <xf numFmtId="0" fontId="45" fillId="0" borderId="7" xfId="0" applyFont="1" applyBorder="1" applyAlignment="1" applyProtection="1">
      <alignment horizontal="center" vertical="center" shrinkToFit="1"/>
      <protection locked="0"/>
    </xf>
    <xf numFmtId="0" fontId="44" fillId="0" borderId="6" xfId="0" applyFont="1" applyBorder="1" applyAlignment="1">
      <alignment horizontal="center" vertical="center" shrinkToFit="1"/>
    </xf>
    <xf numFmtId="0" fontId="42" fillId="0" borderId="15" xfId="0" applyFont="1" applyBorder="1" applyAlignment="1">
      <alignment horizontal="center" vertical="center" shrinkToFit="1"/>
    </xf>
    <xf numFmtId="0" fontId="42" fillId="0" borderId="6" xfId="0" applyFont="1" applyBorder="1" applyAlignment="1">
      <alignment vertical="center" shrinkToFit="1"/>
    </xf>
    <xf numFmtId="0" fontId="42" fillId="0" borderId="7" xfId="0" applyFont="1" applyBorder="1" applyAlignment="1">
      <alignment vertical="center" shrinkToFit="1"/>
    </xf>
    <xf numFmtId="0" fontId="42" fillId="0" borderId="14" xfId="0" applyFont="1" applyBorder="1" applyAlignment="1" applyProtection="1">
      <alignment horizontal="center" vertical="center" wrapText="1" shrinkToFit="1"/>
      <protection locked="0"/>
    </xf>
    <xf numFmtId="0" fontId="42" fillId="0" borderId="14" xfId="0" applyFont="1" applyBorder="1" applyAlignment="1">
      <alignment horizontal="center" vertical="center" wrapText="1" shrinkToFit="1"/>
    </xf>
    <xf numFmtId="0" fontId="46" fillId="0" borderId="6" xfId="0" applyFont="1" applyBorder="1" applyAlignment="1">
      <alignment horizontal="center" shrinkToFit="1"/>
    </xf>
    <xf numFmtId="0" fontId="47" fillId="0" borderId="6" xfId="0" applyFont="1" applyBorder="1" applyAlignment="1" applyProtection="1">
      <alignment horizontal="center" shrinkToFit="1"/>
      <protection locked="0"/>
    </xf>
    <xf numFmtId="0" fontId="42" fillId="0" borderId="15" xfId="0" applyFont="1" applyBorder="1" applyAlignment="1" applyProtection="1">
      <alignment horizontal="center" vertical="center" wrapText="1" shrinkToFit="1"/>
      <protection locked="0"/>
    </xf>
    <xf numFmtId="0" fontId="46" fillId="0" borderId="7" xfId="0" applyFont="1" applyBorder="1" applyAlignment="1">
      <alignment vertical="center" wrapText="1" shrinkToFit="1"/>
    </xf>
    <xf numFmtId="0" fontId="37" fillId="0" borderId="6" xfId="0" applyFont="1" applyBorder="1" applyAlignment="1">
      <alignment vertical="center" wrapText="1" shrinkToFit="1"/>
    </xf>
    <xf numFmtId="0" fontId="47" fillId="0" borderId="58" xfId="0" applyFont="1" applyBorder="1" applyAlignment="1" applyProtection="1">
      <alignment horizontal="center" vertical="center" shrinkToFit="1"/>
      <protection locked="0"/>
    </xf>
    <xf numFmtId="0" fontId="46" fillId="0" borderId="83" xfId="0" applyFont="1" applyBorder="1" applyAlignment="1">
      <alignment horizontal="center" vertical="center" shrinkToFit="1"/>
    </xf>
    <xf numFmtId="0" fontId="47" fillId="0" borderId="83" xfId="0" applyFont="1" applyBorder="1" applyAlignment="1" applyProtection="1">
      <alignment horizontal="center" vertical="center" shrinkToFit="1"/>
      <protection locked="0"/>
    </xf>
    <xf numFmtId="0" fontId="44" fillId="0" borderId="83" xfId="0" applyFont="1" applyBorder="1" applyAlignment="1">
      <alignment horizontal="center" vertical="center" shrinkToFit="1"/>
    </xf>
    <xf numFmtId="0" fontId="42" fillId="0" borderId="83" xfId="0" applyFont="1" applyBorder="1" applyAlignment="1">
      <alignment vertical="center" shrinkToFit="1"/>
    </xf>
    <xf numFmtId="0" fontId="45" fillId="0" borderId="83" xfId="0" applyFont="1" applyBorder="1" applyAlignment="1" applyProtection="1">
      <alignment horizontal="center" vertical="center" shrinkToFit="1"/>
      <protection locked="0"/>
    </xf>
    <xf numFmtId="0" fontId="42" fillId="0" borderId="32" xfId="0" applyFont="1" applyBorder="1" applyAlignment="1">
      <alignment horizontal="center" vertical="center" shrinkToFit="1"/>
    </xf>
    <xf numFmtId="0" fontId="39" fillId="0" borderId="83" xfId="0" applyFont="1" applyBorder="1" applyAlignment="1" applyProtection="1">
      <alignment horizontal="center" vertical="center" shrinkToFit="1"/>
      <protection locked="0"/>
    </xf>
    <xf numFmtId="0" fontId="37" fillId="0" borderId="7" xfId="0" applyFont="1" applyBorder="1" applyAlignment="1">
      <alignment vertical="center" shrinkToFit="1"/>
    </xf>
    <xf numFmtId="0" fontId="43" fillId="0" borderId="83" xfId="0" applyFont="1" applyBorder="1" applyAlignment="1" applyProtection="1">
      <alignment horizontal="center" vertical="center" shrinkToFit="1"/>
      <protection locked="0"/>
    </xf>
    <xf numFmtId="0" fontId="37" fillId="0" borderId="6" xfId="0" applyFont="1" applyBorder="1" applyAlignment="1">
      <alignment vertical="center" shrinkToFit="1"/>
    </xf>
    <xf numFmtId="20" fontId="44" fillId="0" borderId="47" xfId="0" applyNumberFormat="1" applyFont="1" applyBorder="1" applyAlignment="1">
      <alignment vertical="center"/>
    </xf>
    <xf numFmtId="0" fontId="46" fillId="0" borderId="66" xfId="0" applyFont="1" applyBorder="1" applyAlignment="1">
      <alignment horizontal="center" vertical="center" shrinkToFit="1"/>
    </xf>
    <xf numFmtId="0" fontId="43" fillId="0" borderId="66" xfId="0" applyFont="1" applyBorder="1" applyAlignment="1" applyProtection="1">
      <alignment horizontal="center" vertical="center" shrinkToFit="1"/>
      <protection locked="0"/>
    </xf>
    <xf numFmtId="0" fontId="39" fillId="0" borderId="66" xfId="0" applyFont="1" applyBorder="1" applyAlignment="1" applyProtection="1">
      <alignment horizontal="center" vertical="center" shrinkToFit="1"/>
      <protection locked="0"/>
    </xf>
    <xf numFmtId="0" fontId="44" fillId="0" borderId="66" xfId="0" applyFont="1" applyBorder="1" applyAlignment="1">
      <alignment horizontal="center" vertical="center" shrinkToFit="1"/>
    </xf>
    <xf numFmtId="0" fontId="42" fillId="0" borderId="66" xfId="0" applyFont="1" applyBorder="1" applyAlignment="1">
      <alignment vertical="center" shrinkToFit="1"/>
    </xf>
    <xf numFmtId="0" fontId="45" fillId="0" borderId="66" xfId="0" applyFont="1" applyBorder="1" applyAlignment="1" applyProtection="1">
      <alignment horizontal="center" vertical="center" shrinkToFit="1"/>
      <protection locked="0"/>
    </xf>
    <xf numFmtId="0" fontId="42" fillId="0" borderId="63" xfId="0" applyFont="1" applyBorder="1" applyAlignment="1">
      <alignment horizontal="center" vertical="center" shrinkToFit="1"/>
    </xf>
    <xf numFmtId="20" fontId="44" fillId="0" borderId="65" xfId="0" applyNumberFormat="1" applyFont="1" applyBorder="1" applyAlignment="1">
      <alignment vertical="center"/>
    </xf>
    <xf numFmtId="0" fontId="44" fillId="0" borderId="42" xfId="0" applyFont="1" applyBorder="1" applyAlignment="1">
      <alignment horizontal="center" vertical="center" shrinkToFit="1"/>
    </xf>
    <xf numFmtId="0" fontId="46" fillId="0" borderId="42" xfId="0" applyFont="1" applyBorder="1" applyAlignment="1">
      <alignment horizontal="center" vertical="center" shrinkToFit="1"/>
    </xf>
    <xf numFmtId="0" fontId="37" fillId="0" borderId="6" xfId="0" applyFont="1" applyBorder="1" applyAlignment="1">
      <alignment horizontal="left" vertical="center" shrinkToFit="1"/>
    </xf>
    <xf numFmtId="0" fontId="43" fillId="0" borderId="6" xfId="0" applyFont="1" applyBorder="1" applyAlignment="1" applyProtection="1">
      <alignment horizontal="center" vertical="center" shrinkToFit="1"/>
      <protection locked="0"/>
    </xf>
    <xf numFmtId="0" fontId="43" fillId="0" borderId="20" xfId="0" applyFont="1" applyBorder="1" applyAlignment="1" applyProtection="1">
      <alignment horizontal="center" vertical="center" shrinkToFit="1"/>
      <protection locked="0"/>
    </xf>
    <xf numFmtId="0" fontId="42" fillId="1" borderId="14" xfId="0" applyFont="1" applyFill="1" applyBorder="1" applyAlignment="1">
      <alignment horizontal="center" vertical="center" wrapText="1" shrinkToFit="1"/>
    </xf>
    <xf numFmtId="0" fontId="46" fillId="1" borderId="42" xfId="0" applyFont="1" applyFill="1" applyBorder="1" applyAlignment="1">
      <alignment horizontal="center" vertical="center" shrinkToFit="1"/>
    </xf>
    <xf numFmtId="0" fontId="37" fillId="1" borderId="6" xfId="0" applyFont="1" applyFill="1" applyBorder="1" applyAlignment="1">
      <alignment horizontal="left" vertical="center" shrinkToFit="1"/>
    </xf>
    <xf numFmtId="0" fontId="39" fillId="1" borderId="6" xfId="0" applyFont="1" applyFill="1" applyBorder="1" applyAlignment="1" applyProtection="1">
      <alignment horizontal="center" vertical="center" shrinkToFit="1"/>
      <protection locked="0"/>
    </xf>
    <xf numFmtId="0" fontId="37" fillId="1" borderId="6" xfId="0" applyFont="1" applyFill="1" applyBorder="1" applyAlignment="1">
      <alignment vertical="center" shrinkToFit="1"/>
    </xf>
    <xf numFmtId="0" fontId="39" fillId="1" borderId="20" xfId="0" applyFont="1" applyFill="1" applyBorder="1" applyAlignment="1" applyProtection="1">
      <alignment horizontal="center" vertical="center" shrinkToFit="1"/>
      <protection locked="0"/>
    </xf>
    <xf numFmtId="0" fontId="42" fillId="1" borderId="14" xfId="0" applyFont="1" applyFill="1" applyBorder="1" applyAlignment="1">
      <alignment horizontal="center" vertical="center" shrinkToFit="1"/>
    </xf>
    <xf numFmtId="0" fontId="46" fillId="0" borderId="19" xfId="0" applyFont="1" applyBorder="1" applyAlignment="1">
      <alignment horizontal="center" vertical="center" shrinkToFit="1"/>
    </xf>
    <xf numFmtId="0" fontId="43" fillId="0" borderId="7" xfId="0" applyFont="1" applyBorder="1" applyAlignment="1" applyProtection="1">
      <alignment horizontal="center" vertical="center" shrinkToFit="1"/>
      <protection locked="0"/>
    </xf>
    <xf numFmtId="0" fontId="43" fillId="0" borderId="21" xfId="0" applyFont="1" applyBorder="1" applyAlignment="1" applyProtection="1">
      <alignment horizontal="center" vertical="center" shrinkToFit="1"/>
      <protection locked="0"/>
    </xf>
    <xf numFmtId="0" fontId="39" fillId="0" borderId="7" xfId="0" applyFont="1" applyBorder="1" applyAlignment="1" applyProtection="1">
      <alignment horizontal="center" vertical="center" shrinkToFit="1"/>
      <protection locked="0"/>
    </xf>
    <xf numFmtId="0" fontId="39" fillId="0" borderId="21" xfId="0" applyFont="1" applyBorder="1" applyAlignment="1" applyProtection="1">
      <alignment horizontal="center" vertical="center" shrinkToFit="1"/>
      <protection locked="0"/>
    </xf>
    <xf numFmtId="0" fontId="42" fillId="0" borderId="21" xfId="0" applyFont="1" applyBorder="1" applyAlignment="1">
      <alignment vertical="center" shrinkToFit="1"/>
    </xf>
    <xf numFmtId="0" fontId="44" fillId="0" borderId="19" xfId="0" applyFont="1" applyBorder="1" applyAlignment="1">
      <alignment horizontal="center" vertical="center" shrinkToFit="1"/>
    </xf>
    <xf numFmtId="0" fontId="42" fillId="0" borderId="7" xfId="0" applyFont="1" applyBorder="1" applyAlignment="1">
      <alignment horizontal="left" vertical="center" shrinkToFit="1"/>
    </xf>
    <xf numFmtId="20" fontId="44" fillId="0" borderId="84" xfId="0" applyNumberFormat="1" applyFont="1" applyBorder="1" applyAlignment="1">
      <alignment vertical="center"/>
    </xf>
    <xf numFmtId="0" fontId="42" fillId="0" borderId="32" xfId="0" applyFont="1" applyBorder="1" applyAlignment="1" applyProtection="1">
      <alignment horizontal="center" vertical="center" wrapText="1" shrinkToFit="1"/>
      <protection locked="0"/>
    </xf>
    <xf numFmtId="0" fontId="46" fillId="0" borderId="45" xfId="0" applyFont="1" applyBorder="1" applyAlignment="1">
      <alignment horizontal="center" vertical="center" shrinkToFit="1"/>
    </xf>
    <xf numFmtId="0" fontId="37" fillId="0" borderId="102" xfId="0" applyFont="1" applyBorder="1" applyAlignment="1">
      <alignment horizontal="left" vertical="center" shrinkToFit="1"/>
    </xf>
    <xf numFmtId="0" fontId="37" fillId="0" borderId="102" xfId="0" applyFont="1" applyBorder="1" applyAlignment="1">
      <alignment vertical="center" shrinkToFit="1"/>
    </xf>
    <xf numFmtId="0" fontId="43" fillId="0" borderId="10" xfId="0" applyFont="1" applyBorder="1" applyAlignment="1" applyProtection="1">
      <alignment horizontal="center" vertical="center" shrinkToFit="1"/>
      <protection locked="0"/>
    </xf>
    <xf numFmtId="0" fontId="48" fillId="0" borderId="14" xfId="0" applyFont="1" applyBorder="1" applyAlignment="1" applyProtection="1">
      <alignment horizontal="center" vertical="center" wrapText="1" shrinkToFit="1"/>
      <protection locked="0"/>
    </xf>
    <xf numFmtId="0" fontId="37" fillId="0" borderId="7" xfId="0" applyFont="1" applyBorder="1" applyAlignment="1">
      <alignment horizontal="center" vertical="center" shrinkToFit="1"/>
    </xf>
    <xf numFmtId="0" fontId="42" fillId="0" borderId="21" xfId="0" applyFont="1" applyBorder="1" applyAlignment="1">
      <alignment horizontal="left" vertical="center" shrinkToFit="1"/>
    </xf>
    <xf numFmtId="0" fontId="44" fillId="0" borderId="64" xfId="0" applyFont="1" applyBorder="1" applyAlignment="1">
      <alignment horizontal="center" vertical="center" shrinkToFit="1"/>
    </xf>
    <xf numFmtId="0" fontId="45" fillId="0" borderId="7" xfId="0" applyFont="1" applyBorder="1" applyAlignment="1">
      <alignment horizontal="center" vertical="center" shrinkToFit="1"/>
    </xf>
    <xf numFmtId="0" fontId="44" fillId="0" borderId="67" xfId="0" applyFont="1" applyBorder="1" applyAlignment="1">
      <alignment horizontal="center" vertical="center" shrinkToFit="1"/>
    </xf>
    <xf numFmtId="0" fontId="45" fillId="0" borderId="8" xfId="0" applyFont="1" applyBorder="1" applyAlignment="1">
      <alignment horizontal="center" vertical="center" shrinkToFit="1"/>
    </xf>
    <xf numFmtId="0" fontId="42" fillId="13" borderId="14" xfId="0" applyFont="1" applyFill="1" applyBorder="1" applyAlignment="1" applyProtection="1">
      <alignment horizontal="center" vertical="center" shrinkToFit="1"/>
      <protection locked="0"/>
    </xf>
    <xf numFmtId="0" fontId="53" fillId="13" borderId="7" xfId="0" applyFont="1" applyFill="1" applyBorder="1" applyAlignment="1">
      <alignment horizontal="center" vertical="center" shrinkToFit="1"/>
    </xf>
    <xf numFmtId="0" fontId="54" fillId="13" borderId="7" xfId="0" applyFont="1" applyFill="1" applyBorder="1" applyAlignment="1">
      <alignment vertical="center" shrinkToFit="1"/>
    </xf>
    <xf numFmtId="0" fontId="55" fillId="13" borderId="7" xfId="0" applyFont="1" applyFill="1" applyBorder="1" applyAlignment="1" applyProtection="1">
      <alignment horizontal="center" vertical="center" shrinkToFit="1"/>
      <protection locked="0"/>
    </xf>
    <xf numFmtId="0" fontId="45" fillId="13" borderId="7" xfId="0" applyFont="1" applyFill="1" applyBorder="1" applyAlignment="1" applyProtection="1">
      <alignment horizontal="center" vertical="center" shrinkToFit="1"/>
      <protection locked="0"/>
    </xf>
    <xf numFmtId="0" fontId="42" fillId="13" borderId="15" xfId="0" applyFont="1" applyFill="1" applyBorder="1" applyAlignment="1">
      <alignment horizontal="center" vertical="center" shrinkToFit="1"/>
    </xf>
    <xf numFmtId="0" fontId="53" fillId="13" borderId="19" xfId="0" applyFont="1" applyFill="1" applyBorder="1" applyAlignment="1">
      <alignment horizontal="center" vertical="center" shrinkToFit="1"/>
    </xf>
    <xf numFmtId="0" fontId="44" fillId="0" borderId="65" xfId="0" applyFont="1" applyBorder="1" applyAlignment="1">
      <alignment horizontal="center" vertical="center" shrinkToFit="1"/>
    </xf>
    <xf numFmtId="0" fontId="42" fillId="0" borderId="6" xfId="0" applyFont="1" applyBorder="1" applyAlignment="1">
      <alignment horizontal="left" vertical="center" shrinkToFit="1"/>
    </xf>
    <xf numFmtId="0" fontId="45" fillId="0" borderId="6" xfId="0" applyFont="1" applyBorder="1" applyAlignment="1">
      <alignment horizontal="center" vertical="center" shrinkToFit="1"/>
    </xf>
    <xf numFmtId="0" fontId="44" fillId="0" borderId="68" xfId="0" applyFont="1" applyBorder="1" applyAlignment="1">
      <alignment horizontal="center" vertical="center" shrinkToFit="1"/>
    </xf>
    <xf numFmtId="0" fontId="45" fillId="0" borderId="12" xfId="0" applyFont="1" applyBorder="1" applyAlignment="1">
      <alignment horizontal="center" vertical="center" shrinkToFit="1"/>
    </xf>
    <xf numFmtId="0" fontId="44" fillId="3" borderId="84" xfId="0" applyFont="1" applyFill="1" applyBorder="1" applyAlignment="1">
      <alignment vertical="center"/>
    </xf>
    <xf numFmtId="0" fontId="42" fillId="3" borderId="15" xfId="0" applyFont="1" applyFill="1" applyBorder="1" applyAlignment="1" applyProtection="1">
      <alignment horizontal="center" vertical="center" shrinkToFit="1"/>
      <protection locked="0"/>
    </xf>
    <xf numFmtId="0" fontId="44" fillId="3" borderId="7" xfId="0" applyFont="1" applyFill="1" applyBorder="1" applyAlignment="1">
      <alignment horizontal="center" vertical="center" shrinkToFit="1"/>
    </xf>
    <xf numFmtId="0" fontId="42" fillId="3" borderId="7" xfId="0" applyFont="1" applyFill="1" applyBorder="1" applyAlignment="1">
      <alignment vertical="center" shrinkToFit="1"/>
    </xf>
    <xf numFmtId="0" fontId="45" fillId="3" borderId="7" xfId="0" applyFont="1" applyFill="1" applyBorder="1" applyAlignment="1" applyProtection="1">
      <alignment horizontal="center" vertical="center" shrinkToFit="1"/>
      <protection locked="0"/>
    </xf>
    <xf numFmtId="0" fontId="45" fillId="3" borderId="21" xfId="0" applyFont="1" applyFill="1" applyBorder="1" applyAlignment="1" applyProtection="1">
      <alignment horizontal="center" vertical="center" shrinkToFit="1"/>
      <protection locked="0"/>
    </xf>
    <xf numFmtId="0" fontId="42" fillId="3" borderId="15" xfId="0" applyFont="1" applyFill="1" applyBorder="1" applyAlignment="1">
      <alignment horizontal="center" vertical="center" shrinkToFit="1"/>
    </xf>
    <xf numFmtId="0" fontId="44" fillId="3" borderId="19" xfId="0" applyFont="1" applyFill="1" applyBorder="1" applyAlignment="1">
      <alignment horizontal="center" vertical="center" shrinkToFit="1"/>
    </xf>
    <xf numFmtId="0" fontId="42" fillId="3" borderId="64" xfId="0" applyFont="1" applyFill="1" applyBorder="1" applyAlignment="1">
      <alignment horizontal="center" vertical="center" shrinkToFit="1"/>
    </xf>
    <xf numFmtId="0" fontId="42" fillId="3" borderId="7" xfId="0" applyFont="1" applyFill="1" applyBorder="1" applyAlignment="1">
      <alignment horizontal="center" vertical="center" shrinkToFit="1"/>
    </xf>
    <xf numFmtId="0" fontId="42" fillId="3" borderId="67" xfId="0" applyFont="1" applyFill="1" applyBorder="1" applyAlignment="1">
      <alignment horizontal="center" vertical="center" shrinkToFit="1"/>
    </xf>
    <xf numFmtId="0" fontId="42" fillId="3" borderId="8" xfId="0" applyFont="1" applyFill="1" applyBorder="1" applyAlignment="1">
      <alignment horizontal="center" vertical="center" shrinkToFit="1"/>
    </xf>
    <xf numFmtId="0" fontId="42" fillId="3" borderId="14" xfId="0" applyFont="1" applyFill="1" applyBorder="1" applyAlignment="1">
      <alignment horizontal="center" vertical="center" shrinkToFit="1"/>
    </xf>
    <xf numFmtId="20" fontId="44" fillId="0" borderId="40" xfId="0" applyNumberFormat="1" applyFont="1" applyBorder="1" applyAlignment="1">
      <alignment vertical="center"/>
    </xf>
    <xf numFmtId="0" fontId="42" fillId="0" borderId="14" xfId="0" applyFont="1" applyBorder="1" applyAlignment="1" applyProtection="1">
      <alignment horizontal="center" vertical="center" shrinkToFit="1"/>
      <protection locked="0"/>
    </xf>
    <xf numFmtId="0" fontId="45" fillId="0" borderId="21" xfId="0" applyFont="1" applyBorder="1" applyAlignment="1" applyProtection="1">
      <alignment horizontal="center" vertical="center" shrinkToFit="1"/>
      <protection locked="0"/>
    </xf>
    <xf numFmtId="0" fontId="42" fillId="0" borderId="65" xfId="0" applyFont="1" applyBorder="1" applyAlignment="1">
      <alignment horizontal="center" vertical="center" shrinkToFit="1"/>
    </xf>
    <xf numFmtId="0" fontId="42" fillId="0" borderId="6" xfId="0" applyFont="1" applyBorder="1" applyAlignment="1">
      <alignment horizontal="center" vertical="center" shrinkToFit="1"/>
    </xf>
    <xf numFmtId="0" fontId="42" fillId="0" borderId="68" xfId="0" applyFont="1" applyBorder="1" applyAlignment="1">
      <alignment horizontal="center" vertical="center" shrinkToFit="1"/>
    </xf>
    <xf numFmtId="0" fontId="42" fillId="0" borderId="12" xfId="0" applyFont="1" applyBorder="1" applyAlignment="1">
      <alignment horizontal="center" vertical="center" shrinkToFit="1"/>
    </xf>
    <xf numFmtId="0" fontId="42" fillId="3" borderId="63" xfId="0" applyFont="1" applyFill="1" applyBorder="1" applyAlignment="1">
      <alignment horizontal="center" vertical="center" shrinkToFit="1"/>
    </xf>
    <xf numFmtId="0" fontId="42" fillId="3" borderId="66" xfId="0" applyFont="1" applyFill="1" applyBorder="1" applyAlignment="1">
      <alignment horizontal="center" vertical="center" shrinkToFit="1"/>
    </xf>
    <xf numFmtId="20" fontId="44" fillId="12" borderId="91" xfId="0" applyNumberFormat="1" applyFont="1" applyFill="1" applyBorder="1" applyAlignment="1">
      <alignment vertical="center"/>
    </xf>
    <xf numFmtId="0" fontId="37" fillId="0" borderId="42" xfId="0" applyFont="1" applyBorder="1" applyAlignment="1">
      <alignment horizontal="center" vertical="center" shrinkToFit="1"/>
    </xf>
    <xf numFmtId="0" fontId="56" fillId="0" borderId="6" xfId="0" applyFont="1" applyBorder="1" applyAlignment="1" applyProtection="1">
      <alignment horizontal="center" vertical="center" shrinkToFit="1"/>
      <protection locked="0"/>
    </xf>
    <xf numFmtId="0" fontId="45" fillId="0" borderId="20" xfId="0" applyFont="1" applyBorder="1" applyAlignment="1" applyProtection="1">
      <alignment horizontal="center" vertical="center" shrinkToFit="1"/>
      <protection locked="0"/>
    </xf>
    <xf numFmtId="0" fontId="56" fillId="0" borderId="20" xfId="0" applyFont="1" applyBorder="1" applyAlignment="1" applyProtection="1">
      <alignment horizontal="center" vertical="center" shrinkToFit="1"/>
      <protection locked="0"/>
    </xf>
    <xf numFmtId="0" fontId="37" fillId="13" borderId="6" xfId="0" applyFont="1" applyFill="1" applyBorder="1" applyAlignment="1">
      <alignment horizontal="center" vertical="center" shrinkToFit="1"/>
    </xf>
    <xf numFmtId="0" fontId="37" fillId="13" borderId="6" xfId="0" applyFont="1" applyFill="1" applyBorder="1" applyAlignment="1">
      <alignment horizontal="left" vertical="center" shrinkToFit="1"/>
    </xf>
    <xf numFmtId="0" fontId="56" fillId="13" borderId="6" xfId="0" applyFont="1" applyFill="1" applyBorder="1" applyAlignment="1" applyProtection="1">
      <alignment horizontal="center" vertical="center" shrinkToFit="1"/>
      <protection locked="0"/>
    </xf>
    <xf numFmtId="0" fontId="37" fillId="13" borderId="6" xfId="0" applyFont="1" applyFill="1" applyBorder="1" applyAlignment="1">
      <alignment vertical="center" shrinkToFit="1"/>
    </xf>
    <xf numFmtId="0" fontId="56" fillId="13" borderId="20" xfId="0" applyFont="1" applyFill="1" applyBorder="1" applyAlignment="1" applyProtection="1">
      <alignment horizontal="center" vertical="center" shrinkToFit="1"/>
      <protection locked="0"/>
    </xf>
    <xf numFmtId="0" fontId="44" fillId="0" borderId="6" xfId="0" applyFont="1" applyBorder="1" applyAlignment="1">
      <alignment horizontal="left" vertical="center" shrinkToFit="1"/>
    </xf>
    <xf numFmtId="0" fontId="42" fillId="0" borderId="15" xfId="0" applyFont="1" applyBorder="1" applyAlignment="1" applyProtection="1">
      <alignment horizontal="center" vertical="center" shrinkToFit="1"/>
      <protection locked="0"/>
    </xf>
    <xf numFmtId="0" fontId="37" fillId="0" borderId="19" xfId="0" applyFont="1" applyBorder="1" applyAlignment="1">
      <alignment horizontal="center" vertical="center" shrinkToFit="1"/>
    </xf>
    <xf numFmtId="0" fontId="56" fillId="0" borderId="7" xfId="0" applyFont="1" applyBorder="1" applyAlignment="1" applyProtection="1">
      <alignment horizontal="center" vertical="center" shrinkToFit="1"/>
      <protection locked="0"/>
    </xf>
    <xf numFmtId="0" fontId="56" fillId="0" borderId="21" xfId="0" applyFont="1" applyBorder="1" applyAlignment="1" applyProtection="1">
      <alignment horizontal="center" vertical="center" shrinkToFit="1"/>
      <protection locked="0"/>
    </xf>
    <xf numFmtId="0" fontId="37" fillId="13" borderId="7" xfId="0" applyFont="1" applyFill="1" applyBorder="1" applyAlignment="1">
      <alignment horizontal="center" vertical="center" shrinkToFit="1"/>
    </xf>
    <xf numFmtId="0" fontId="56" fillId="13" borderId="7" xfId="0" applyFont="1" applyFill="1" applyBorder="1" applyAlignment="1" applyProtection="1">
      <alignment horizontal="center" vertical="center" shrinkToFit="1"/>
      <protection locked="0"/>
    </xf>
    <xf numFmtId="0" fontId="37" fillId="13" borderId="7" xfId="0" applyFont="1" applyFill="1" applyBorder="1" applyAlignment="1">
      <alignment vertical="center" shrinkToFit="1"/>
    </xf>
    <xf numFmtId="0" fontId="56" fillId="13" borderId="21" xfId="0" applyFont="1" applyFill="1" applyBorder="1" applyAlignment="1" applyProtection="1">
      <alignment horizontal="center" vertical="center" shrinkToFit="1"/>
      <protection locked="0"/>
    </xf>
    <xf numFmtId="0" fontId="44" fillId="10" borderId="7" xfId="0" applyFont="1" applyFill="1" applyBorder="1" applyAlignment="1">
      <alignment horizontal="center" vertical="center" shrinkToFit="1"/>
    </xf>
    <xf numFmtId="0" fontId="42" fillId="10" borderId="6" xfId="0" applyFont="1" applyFill="1" applyBorder="1" applyAlignment="1">
      <alignment horizontal="left" vertical="center" shrinkToFit="1"/>
    </xf>
    <xf numFmtId="0" fontId="45" fillId="10" borderId="7" xfId="0" applyFont="1" applyFill="1" applyBorder="1" applyAlignment="1" applyProtection="1">
      <alignment horizontal="center" vertical="center" shrinkToFit="1"/>
      <protection locked="0"/>
    </xf>
    <xf numFmtId="0" fontId="44" fillId="10" borderId="7" xfId="0" applyFont="1" applyFill="1" applyBorder="1" applyAlignment="1">
      <alignment vertical="center" shrinkToFit="1"/>
    </xf>
    <xf numFmtId="0" fontId="45" fillId="10" borderId="21" xfId="0" applyFont="1" applyFill="1" applyBorder="1" applyAlignment="1" applyProtection="1">
      <alignment horizontal="center" vertical="center" shrinkToFit="1"/>
      <protection locked="0"/>
    </xf>
    <xf numFmtId="0" fontId="42" fillId="10" borderId="14" xfId="0" applyFont="1" applyFill="1" applyBorder="1" applyAlignment="1">
      <alignment horizontal="center" vertical="center" shrinkToFit="1"/>
    </xf>
    <xf numFmtId="0" fontId="42" fillId="9" borderId="14" xfId="0" applyFont="1" applyFill="1" applyBorder="1" applyAlignment="1" applyProtection="1">
      <alignment horizontal="center" vertical="center" shrinkToFit="1"/>
      <protection locked="0"/>
    </xf>
    <xf numFmtId="0" fontId="44" fillId="9" borderId="6" xfId="0" applyFont="1" applyFill="1" applyBorder="1" applyAlignment="1">
      <alignment horizontal="center" vertical="center" shrinkToFit="1"/>
    </xf>
    <xf numFmtId="0" fontId="42" fillId="9" borderId="6" xfId="0" applyFont="1" applyFill="1" applyBorder="1" applyAlignment="1">
      <alignment horizontal="left" vertical="center" shrinkToFit="1"/>
    </xf>
    <xf numFmtId="0" fontId="45" fillId="9" borderId="7" xfId="0" applyFont="1" applyFill="1" applyBorder="1" applyAlignment="1" applyProtection="1">
      <alignment horizontal="center" vertical="center" shrinkToFit="1"/>
      <protection locked="0"/>
    </xf>
    <xf numFmtId="0" fontId="44" fillId="9" borderId="7" xfId="0" applyFont="1" applyFill="1" applyBorder="1" applyAlignment="1">
      <alignment vertical="center" shrinkToFit="1"/>
    </xf>
    <xf numFmtId="0" fontId="45" fillId="9" borderId="21" xfId="0" applyFont="1" applyFill="1" applyBorder="1" applyAlignment="1" applyProtection="1">
      <alignment horizontal="center" vertical="center" shrinkToFit="1"/>
      <protection locked="0"/>
    </xf>
    <xf numFmtId="0" fontId="44" fillId="0" borderId="11" xfId="0" applyFont="1" applyBorder="1" applyAlignment="1">
      <alignment horizontal="center" vertical="center" shrinkToFit="1"/>
    </xf>
    <xf numFmtId="0" fontId="45" fillId="0" borderId="11" xfId="0" applyFont="1" applyBorder="1" applyAlignment="1">
      <alignment horizontal="center" vertical="center" shrinkToFit="1"/>
    </xf>
    <xf numFmtId="0" fontId="44" fillId="0" borderId="11" xfId="0" applyFont="1" applyBorder="1" applyAlignment="1">
      <alignment vertical="center" shrinkToFit="1"/>
    </xf>
    <xf numFmtId="0" fontId="45" fillId="0" borderId="85" xfId="0" applyFont="1" applyBorder="1" applyAlignment="1">
      <alignment horizontal="center" vertical="center" shrinkToFit="1"/>
    </xf>
    <xf numFmtId="0" fontId="45" fillId="0" borderId="86" xfId="0" applyFont="1" applyBorder="1" applyAlignment="1">
      <alignment horizontal="center" vertical="center" shrinkToFit="1"/>
    </xf>
    <xf numFmtId="0" fontId="42" fillId="9" borderId="14" xfId="0" applyFont="1" applyFill="1" applyBorder="1" applyAlignment="1">
      <alignment horizontal="center" vertical="center" shrinkToFit="1"/>
    </xf>
    <xf numFmtId="0" fontId="42" fillId="9" borderId="15" xfId="0" applyFont="1" applyFill="1" applyBorder="1" applyAlignment="1" applyProtection="1">
      <alignment horizontal="center" vertical="center" shrinkToFit="1"/>
      <protection locked="0"/>
    </xf>
    <xf numFmtId="0" fontId="44" fillId="9" borderId="7" xfId="0" applyFont="1" applyFill="1" applyBorder="1" applyAlignment="1">
      <alignment horizontal="center" vertical="center" shrinkToFit="1"/>
    </xf>
    <xf numFmtId="0" fontId="45" fillId="0" borderId="21" xfId="0" applyFont="1" applyBorder="1" applyAlignment="1">
      <alignment horizontal="center" vertical="center" shrinkToFit="1"/>
    </xf>
    <xf numFmtId="0" fontId="45" fillId="0" borderId="58" xfId="0" applyFont="1" applyBorder="1" applyAlignment="1">
      <alignment horizontal="center" vertical="center" shrinkToFit="1"/>
    </xf>
    <xf numFmtId="0" fontId="60" fillId="8" borderId="15" xfId="0" applyFont="1" applyFill="1" applyBorder="1" applyAlignment="1">
      <alignment horizontal="center" vertical="center" shrinkToFit="1"/>
    </xf>
    <xf numFmtId="0" fontId="61" fillId="8" borderId="7" xfId="0" applyFont="1" applyFill="1" applyBorder="1" applyAlignment="1">
      <alignment horizontal="center" vertical="center" shrinkToFit="1"/>
    </xf>
    <xf numFmtId="0" fontId="60" fillId="8" borderId="6" xfId="0" applyFont="1" applyFill="1" applyBorder="1" applyAlignment="1">
      <alignment horizontal="left" vertical="center" shrinkToFit="1"/>
    </xf>
    <xf numFmtId="0" fontId="62" fillId="8" borderId="7" xfId="0" applyFont="1" applyFill="1" applyBorder="1" applyAlignment="1" applyProtection="1">
      <alignment horizontal="center" vertical="center" shrinkToFit="1"/>
      <protection locked="0"/>
    </xf>
    <xf numFmtId="0" fontId="61" fillId="8" borderId="7" xfId="0" applyFont="1" applyFill="1" applyBorder="1" applyAlignment="1">
      <alignment vertical="center" shrinkToFit="1"/>
    </xf>
    <xf numFmtId="0" fontId="62" fillId="8" borderId="21" xfId="0" applyFont="1" applyFill="1" applyBorder="1" applyAlignment="1" applyProtection="1">
      <alignment horizontal="center" vertical="center" shrinkToFit="1"/>
      <protection locked="0"/>
    </xf>
    <xf numFmtId="0" fontId="60" fillId="8" borderId="14" xfId="0" applyFont="1" applyFill="1" applyBorder="1" applyAlignment="1">
      <alignment horizontal="center" vertical="center" shrinkToFit="1"/>
    </xf>
    <xf numFmtId="0" fontId="45" fillId="0" borderId="66" xfId="0" applyFont="1" applyBorder="1" applyAlignment="1">
      <alignment horizontal="center" vertical="center" shrinkToFit="1"/>
    </xf>
    <xf numFmtId="0" fontId="44" fillId="0" borderId="66" xfId="0" applyFont="1" applyBorder="1" applyAlignment="1">
      <alignment vertical="center" shrinkToFit="1"/>
    </xf>
    <xf numFmtId="0" fontId="45" fillId="0" borderId="87" xfId="0" applyFont="1" applyBorder="1" applyAlignment="1">
      <alignment horizontal="center" vertical="center" shrinkToFit="1"/>
    </xf>
    <xf numFmtId="0" fontId="45" fillId="0" borderId="48" xfId="0" applyFont="1" applyBorder="1" applyAlignment="1">
      <alignment horizontal="center" vertical="center" shrinkToFit="1"/>
    </xf>
    <xf numFmtId="0" fontId="61" fillId="8" borderId="6" xfId="0" applyFont="1" applyFill="1" applyBorder="1" applyAlignment="1">
      <alignment horizontal="center" vertical="center" shrinkToFit="1"/>
    </xf>
    <xf numFmtId="0" fontId="63" fillId="0" borderId="84" xfId="0" applyFont="1" applyBorder="1" applyAlignment="1">
      <alignment vertical="center"/>
    </xf>
    <xf numFmtId="0" fontId="44" fillId="9" borderId="14" xfId="0" applyFont="1" applyFill="1" applyBorder="1" applyAlignment="1">
      <alignment horizontal="center" vertical="center" shrinkToFit="1"/>
    </xf>
    <xf numFmtId="0" fontId="42" fillId="9" borderId="42" xfId="0" applyFont="1" applyFill="1" applyBorder="1" applyAlignment="1">
      <alignment horizontal="left" vertical="center" shrinkToFit="1"/>
    </xf>
    <xf numFmtId="0" fontId="45" fillId="9" borderId="6" xfId="0" applyFont="1" applyFill="1" applyBorder="1" applyAlignment="1" applyProtection="1">
      <alignment horizontal="center" vertical="center" shrinkToFit="1"/>
      <protection locked="0"/>
    </xf>
    <xf numFmtId="0" fontId="44" fillId="9" borderId="6" xfId="0" applyFont="1" applyFill="1" applyBorder="1" applyAlignment="1">
      <alignment vertical="center" shrinkToFit="1"/>
    </xf>
    <xf numFmtId="0" fontId="45" fillId="9" borderId="20" xfId="0" applyFont="1" applyFill="1" applyBorder="1" applyAlignment="1" applyProtection="1">
      <alignment horizontal="center" vertical="center" shrinkToFit="1"/>
      <protection locked="0"/>
    </xf>
    <xf numFmtId="0" fontId="45" fillId="9" borderId="20" xfId="0" applyFont="1" applyFill="1" applyBorder="1" applyAlignment="1">
      <alignment horizontal="center" vertical="center" shrinkToFit="1"/>
    </xf>
    <xf numFmtId="0" fontId="42" fillId="9" borderId="90" xfId="0" applyFont="1" applyFill="1" applyBorder="1" applyAlignment="1" applyProtection="1">
      <alignment horizontal="center" vertical="center" shrinkToFit="1"/>
      <protection locked="0"/>
    </xf>
    <xf numFmtId="0" fontId="44" fillId="9" borderId="42" xfId="0" applyFont="1" applyFill="1" applyBorder="1" applyAlignment="1">
      <alignment horizontal="center" vertical="center" shrinkToFit="1"/>
    </xf>
    <xf numFmtId="20" fontId="63" fillId="0" borderId="64" xfId="0" applyNumberFormat="1" applyFont="1" applyBorder="1" applyAlignment="1">
      <alignment vertical="center"/>
    </xf>
    <xf numFmtId="0" fontId="64" fillId="8" borderId="14" xfId="0" applyFont="1" applyFill="1" applyBorder="1" applyAlignment="1" applyProtection="1">
      <alignment horizontal="center" vertical="center" shrinkToFit="1"/>
      <protection locked="0"/>
    </xf>
    <xf numFmtId="0" fontId="65" fillId="8" borderId="19" xfId="0" applyFont="1" applyFill="1" applyBorder="1" applyAlignment="1">
      <alignment horizontal="center" vertical="center" shrinkToFit="1"/>
    </xf>
    <xf numFmtId="0" fontId="64" fillId="8" borderId="6" xfId="0" applyFont="1" applyFill="1" applyBorder="1" applyAlignment="1">
      <alignment horizontal="left" vertical="center" shrinkToFit="1"/>
    </xf>
    <xf numFmtId="0" fontId="66" fillId="8" borderId="7" xfId="0" applyFont="1" applyFill="1" applyBorder="1" applyAlignment="1" applyProtection="1">
      <alignment horizontal="center" vertical="center" shrinkToFit="1"/>
      <protection locked="0"/>
    </xf>
    <xf numFmtId="0" fontId="65" fillId="8" borderId="7" xfId="0" applyFont="1" applyFill="1" applyBorder="1" applyAlignment="1">
      <alignment vertical="center" shrinkToFit="1"/>
    </xf>
    <xf numFmtId="0" fontId="66" fillId="8" borderId="21" xfId="0" applyFont="1" applyFill="1" applyBorder="1" applyAlignment="1" applyProtection="1">
      <alignment horizontal="center" vertical="center" shrinkToFit="1"/>
      <protection locked="0"/>
    </xf>
    <xf numFmtId="0" fontId="65" fillId="8" borderId="15" xfId="0" applyFont="1" applyFill="1" applyBorder="1" applyAlignment="1">
      <alignment horizontal="center" vertical="center" shrinkToFit="1"/>
    </xf>
    <xf numFmtId="0" fontId="64" fillId="8" borderId="42" xfId="0" applyFont="1" applyFill="1" applyBorder="1" applyAlignment="1">
      <alignment horizontal="left" vertical="center" shrinkToFit="1"/>
    </xf>
    <xf numFmtId="0" fontId="44" fillId="3" borderId="64" xfId="0" applyFont="1" applyFill="1" applyBorder="1" applyAlignment="1">
      <alignment vertical="center"/>
    </xf>
    <xf numFmtId="0" fontId="64" fillId="8" borderId="15" xfId="0" applyFont="1" applyFill="1" applyBorder="1" applyAlignment="1" applyProtection="1">
      <alignment horizontal="center" vertical="center" shrinkToFit="1"/>
      <protection locked="0"/>
    </xf>
    <xf numFmtId="0" fontId="65" fillId="8" borderId="7" xfId="0" applyFont="1" applyFill="1" applyBorder="1" applyAlignment="1">
      <alignment horizontal="center" vertical="center" shrinkToFit="1"/>
    </xf>
    <xf numFmtId="0" fontId="45" fillId="0" borderId="58" xfId="0" applyFont="1" applyBorder="1" applyAlignment="1" applyProtection="1">
      <alignment horizontal="center" vertical="center" shrinkToFit="1"/>
      <protection locked="0"/>
    </xf>
    <xf numFmtId="0" fontId="45" fillId="3" borderId="58" xfId="0" applyFont="1" applyFill="1" applyBorder="1" applyAlignment="1" applyProtection="1">
      <alignment horizontal="center" vertical="center" shrinkToFit="1"/>
      <protection locked="0"/>
    </xf>
    <xf numFmtId="0" fontId="60" fillId="8" borderId="15" xfId="0" applyFont="1" applyFill="1" applyBorder="1" applyAlignment="1" applyProtection="1">
      <alignment horizontal="center" vertical="center" shrinkToFit="1"/>
      <protection locked="0"/>
    </xf>
    <xf numFmtId="0" fontId="66" fillId="8" borderId="21" xfId="0" applyFont="1" applyFill="1" applyBorder="1" applyAlignment="1">
      <alignment horizontal="center" vertical="center" shrinkToFit="1"/>
    </xf>
    <xf numFmtId="0" fontId="61" fillId="8" borderId="6" xfId="0" applyFont="1" applyFill="1" applyBorder="1" applyAlignment="1">
      <alignment vertical="center" shrinkToFit="1"/>
    </xf>
    <xf numFmtId="0" fontId="62" fillId="8" borderId="21" xfId="0" applyFont="1" applyFill="1" applyBorder="1" applyAlignment="1">
      <alignment horizontal="center" vertical="center" shrinkToFit="1"/>
    </xf>
    <xf numFmtId="20" fontId="44" fillId="3" borderId="84" xfId="0" applyNumberFormat="1" applyFont="1" applyFill="1" applyBorder="1" applyAlignment="1">
      <alignment vertical="center"/>
    </xf>
    <xf numFmtId="0" fontId="45" fillId="3" borderId="58" xfId="0" applyFont="1" applyFill="1" applyBorder="1" applyAlignment="1">
      <alignment horizontal="center" vertical="center" shrinkToFit="1"/>
    </xf>
    <xf numFmtId="20" fontId="44" fillId="0" borderId="15" xfId="0" applyNumberFormat="1" applyFont="1" applyBorder="1" applyAlignment="1">
      <alignment vertical="center"/>
    </xf>
    <xf numFmtId="0" fontId="66" fillId="8" borderId="58" xfId="0" applyFont="1" applyFill="1" applyBorder="1" applyAlignment="1">
      <alignment horizontal="center" vertical="center" shrinkToFit="1"/>
    </xf>
    <xf numFmtId="0" fontId="62" fillId="8" borderId="58" xfId="0" applyFont="1" applyFill="1" applyBorder="1" applyAlignment="1">
      <alignment horizontal="center" vertical="center" shrinkToFit="1"/>
    </xf>
    <xf numFmtId="0" fontId="65" fillId="8" borderId="84" xfId="0" applyFont="1" applyFill="1" applyBorder="1" applyAlignment="1">
      <alignment horizontal="center" vertical="center" shrinkToFit="1"/>
    </xf>
    <xf numFmtId="0" fontId="62" fillId="8" borderId="15" xfId="0" applyFont="1" applyFill="1" applyBorder="1" applyAlignment="1" applyProtection="1">
      <alignment horizontal="center" vertical="center" shrinkToFit="1"/>
      <protection locked="0"/>
    </xf>
    <xf numFmtId="0" fontId="64" fillId="8" borderId="7" xfId="0" applyFont="1" applyFill="1" applyBorder="1" applyAlignment="1">
      <alignment vertical="center" shrinkToFit="1"/>
    </xf>
    <xf numFmtId="0" fontId="66" fillId="8" borderId="7" xfId="0" applyFont="1" applyFill="1" applyBorder="1" applyAlignment="1">
      <alignment horizontal="center" vertical="center" shrinkToFit="1"/>
    </xf>
    <xf numFmtId="0" fontId="64" fillId="8" borderId="7" xfId="0" applyFont="1" applyFill="1" applyBorder="1" applyAlignment="1">
      <alignment horizontal="left" vertical="center" shrinkToFit="1"/>
    </xf>
    <xf numFmtId="0" fontId="64" fillId="8" borderId="19" xfId="0" applyFont="1" applyFill="1" applyBorder="1" applyAlignment="1">
      <alignment vertical="center" shrinkToFit="1"/>
    </xf>
    <xf numFmtId="0" fontId="60" fillId="8" borderId="7" xfId="0" applyFont="1" applyFill="1" applyBorder="1" applyAlignment="1">
      <alignment vertical="center" shrinkToFit="1"/>
    </xf>
    <xf numFmtId="0" fontId="62" fillId="8" borderId="7" xfId="0" applyFont="1" applyFill="1" applyBorder="1" applyAlignment="1">
      <alignment horizontal="center" vertical="center" shrinkToFit="1"/>
    </xf>
    <xf numFmtId="0" fontId="60" fillId="8" borderId="7" xfId="0" applyFont="1" applyFill="1" applyBorder="1" applyAlignment="1">
      <alignment horizontal="left" vertical="center" shrinkToFit="1"/>
    </xf>
    <xf numFmtId="0" fontId="62" fillId="8" borderId="15" xfId="0" applyFont="1" applyFill="1" applyBorder="1" applyAlignment="1">
      <alignment horizontal="center" vertical="center" shrinkToFit="1"/>
    </xf>
    <xf numFmtId="0" fontId="64" fillId="8" borderId="32" xfId="0" applyFont="1" applyFill="1" applyBorder="1" applyAlignment="1" applyProtection="1">
      <alignment horizontal="center" vertical="center" shrinkToFit="1"/>
      <protection locked="0"/>
    </xf>
    <xf numFmtId="0" fontId="65" fillId="8" borderId="88" xfId="0" applyFont="1" applyFill="1" applyBorder="1" applyAlignment="1">
      <alignment horizontal="center" vertical="center" shrinkToFit="1"/>
    </xf>
    <xf numFmtId="0" fontId="64" fillId="8" borderId="83" xfId="0" applyFont="1" applyFill="1" applyBorder="1" applyAlignment="1">
      <alignment vertical="center" shrinkToFit="1"/>
    </xf>
    <xf numFmtId="0" fontId="66" fillId="8" borderId="83" xfId="0" applyFont="1" applyFill="1" applyBorder="1" applyAlignment="1">
      <alignment horizontal="center" vertical="center" shrinkToFit="1"/>
    </xf>
    <xf numFmtId="0" fontId="65" fillId="8" borderId="83" xfId="0" applyFont="1" applyFill="1" applyBorder="1" applyAlignment="1">
      <alignment vertical="center" shrinkToFit="1"/>
    </xf>
    <xf numFmtId="0" fontId="64" fillId="8" borderId="83" xfId="0" applyFont="1" applyFill="1" applyBorder="1" applyAlignment="1">
      <alignment horizontal="left" vertical="center" shrinkToFit="1"/>
    </xf>
    <xf numFmtId="0" fontId="66" fillId="8" borderId="89" xfId="0" applyFont="1" applyFill="1" applyBorder="1" applyAlignment="1">
      <alignment horizontal="center" vertical="center" shrinkToFit="1"/>
    </xf>
    <xf numFmtId="0" fontId="65" fillId="8" borderId="82" xfId="0" applyFont="1" applyFill="1" applyBorder="1" applyAlignment="1">
      <alignment horizontal="center" vertical="center" shrinkToFit="1"/>
    </xf>
    <xf numFmtId="0" fontId="64" fillId="8" borderId="55" xfId="0" applyFont="1" applyFill="1" applyBorder="1" applyAlignment="1">
      <alignment vertical="center" shrinkToFit="1"/>
    </xf>
    <xf numFmtId="0" fontId="66" fillId="8" borderId="10" xfId="0" applyFont="1" applyFill="1" applyBorder="1" applyAlignment="1">
      <alignment horizontal="center" vertical="center" shrinkToFit="1"/>
    </xf>
    <xf numFmtId="0" fontId="45" fillId="0" borderId="89" xfId="0" applyFont="1" applyBorder="1" applyAlignment="1">
      <alignment horizontal="center" vertical="center" shrinkToFit="1"/>
    </xf>
    <xf numFmtId="0" fontId="60" fillId="8" borderId="82" xfId="0" applyFont="1" applyFill="1" applyBorder="1" applyAlignment="1">
      <alignment horizontal="center" vertical="center" shrinkToFit="1"/>
    </xf>
    <xf numFmtId="0" fontId="61" fillId="8" borderId="83" xfId="0" applyFont="1" applyFill="1" applyBorder="1" applyAlignment="1">
      <alignment horizontal="center" vertical="center" shrinkToFit="1"/>
    </xf>
    <xf numFmtId="0" fontId="60" fillId="8" borderId="83" xfId="0" applyFont="1" applyFill="1" applyBorder="1" applyAlignment="1">
      <alignment horizontal="left" vertical="center" shrinkToFit="1"/>
    </xf>
    <xf numFmtId="20" fontId="44" fillId="0" borderId="63" xfId="0" applyNumberFormat="1" applyFont="1" applyBorder="1" applyAlignment="1">
      <alignment vertical="center"/>
    </xf>
    <xf numFmtId="0" fontId="64" fillId="8" borderId="63" xfId="0" applyFont="1" applyFill="1" applyBorder="1" applyAlignment="1" applyProtection="1">
      <alignment horizontal="center" vertical="center" shrinkToFit="1"/>
      <protection locked="0"/>
    </xf>
    <xf numFmtId="0" fontId="65" fillId="8" borderId="66" xfId="0" applyFont="1" applyFill="1" applyBorder="1" applyAlignment="1">
      <alignment horizontal="center" vertical="center" shrinkToFit="1"/>
    </xf>
    <xf numFmtId="0" fontId="64" fillId="8" borderId="66" xfId="0" applyFont="1" applyFill="1" applyBorder="1" applyAlignment="1">
      <alignment vertical="center" shrinkToFit="1"/>
    </xf>
    <xf numFmtId="0" fontId="66" fillId="8" borderId="66" xfId="0" applyFont="1" applyFill="1" applyBorder="1" applyAlignment="1">
      <alignment horizontal="center" vertical="center" shrinkToFit="1"/>
    </xf>
    <xf numFmtId="0" fontId="65" fillId="8" borderId="66" xfId="0" applyFont="1" applyFill="1" applyBorder="1" applyAlignment="1">
      <alignment vertical="center" shrinkToFit="1"/>
    </xf>
    <xf numFmtId="0" fontId="64" fillId="8" borderId="66" xfId="0" applyFont="1" applyFill="1" applyBorder="1" applyAlignment="1">
      <alignment horizontal="left" vertical="center" shrinkToFit="1"/>
    </xf>
    <xf numFmtId="0" fontId="66" fillId="8" borderId="87" xfId="0" applyFont="1" applyFill="1" applyBorder="1" applyAlignment="1">
      <alignment horizontal="center" vertical="center" shrinkToFit="1"/>
    </xf>
    <xf numFmtId="0" fontId="42" fillId="8" borderId="63" xfId="0" applyFont="1" applyFill="1" applyBorder="1" applyAlignment="1" applyProtection="1">
      <alignment horizontal="center" vertical="center" shrinkToFit="1"/>
      <protection locked="0"/>
    </xf>
    <xf numFmtId="0" fontId="44" fillId="8" borderId="66" xfId="0" applyFont="1" applyFill="1" applyBorder="1" applyAlignment="1">
      <alignment horizontal="center" vertical="center" shrinkToFit="1"/>
    </xf>
    <xf numFmtId="0" fontId="42" fillId="8" borderId="66" xfId="0" applyFont="1" applyFill="1" applyBorder="1" applyAlignment="1">
      <alignment vertical="center" shrinkToFit="1"/>
    </xf>
    <xf numFmtId="0" fontId="45" fillId="8" borderId="66" xfId="0" applyFont="1" applyFill="1" applyBorder="1" applyAlignment="1">
      <alignment horizontal="center" vertical="center" shrinkToFit="1"/>
    </xf>
    <xf numFmtId="0" fontId="44" fillId="8" borderId="66" xfId="0" applyFont="1" applyFill="1" applyBorder="1" applyAlignment="1">
      <alignment vertical="center" shrinkToFit="1"/>
    </xf>
    <xf numFmtId="0" fontId="42" fillId="8" borderId="66" xfId="0" applyFont="1" applyFill="1" applyBorder="1" applyAlignment="1">
      <alignment horizontal="left" vertical="center" shrinkToFit="1"/>
    </xf>
    <xf numFmtId="0" fontId="45" fillId="8" borderId="87" xfId="0" applyFont="1" applyFill="1" applyBorder="1" applyAlignment="1">
      <alignment horizontal="center" vertical="center" shrinkToFit="1"/>
    </xf>
    <xf numFmtId="0" fontId="60" fillId="8" borderId="63" xfId="0" applyFont="1" applyFill="1" applyBorder="1" applyAlignment="1">
      <alignment horizontal="center" vertical="center" shrinkToFit="1"/>
    </xf>
    <xf numFmtId="0" fontId="61" fillId="8" borderId="66" xfId="0" applyFont="1" applyFill="1" applyBorder="1" applyAlignment="1">
      <alignment horizontal="center" vertical="center" shrinkToFit="1"/>
    </xf>
    <xf numFmtId="0" fontId="60" fillId="8" borderId="66" xfId="0" applyFont="1" applyFill="1" applyBorder="1" applyAlignment="1">
      <alignment vertical="center" shrinkToFit="1"/>
    </xf>
    <xf numFmtId="0" fontId="62" fillId="8" borderId="83" xfId="0" applyFont="1" applyFill="1" applyBorder="1" applyAlignment="1">
      <alignment horizontal="center" vertical="center" shrinkToFit="1"/>
    </xf>
    <xf numFmtId="0" fontId="61" fillId="8" borderId="83" xfId="0" applyFont="1" applyFill="1" applyBorder="1" applyAlignment="1">
      <alignment vertical="center" shrinkToFit="1"/>
    </xf>
    <xf numFmtId="0" fontId="62" fillId="8" borderId="10" xfId="0" applyFont="1" applyFill="1" applyBorder="1" applyAlignment="1">
      <alignment horizontal="center" vertical="center" shrinkToFit="1"/>
    </xf>
    <xf numFmtId="0" fontId="60" fillId="8" borderId="83" xfId="0" applyFont="1" applyFill="1" applyBorder="1" applyAlignment="1">
      <alignment vertical="center" shrinkToFit="1"/>
    </xf>
    <xf numFmtId="0" fontId="62" fillId="8" borderId="82" xfId="0" applyFont="1" applyFill="1" applyBorder="1" applyAlignment="1">
      <alignment horizontal="center" vertical="center" shrinkToFit="1"/>
    </xf>
    <xf numFmtId="0" fontId="40" fillId="0" borderId="0" xfId="0" applyFont="1"/>
    <xf numFmtId="20" fontId="42" fillId="0" borderId="0" xfId="0" applyNumberFormat="1" applyFont="1"/>
    <xf numFmtId="0" fontId="40" fillId="0" borderId="0" xfId="0" applyFont="1" applyAlignment="1">
      <alignment horizontal="center"/>
    </xf>
    <xf numFmtId="0" fontId="67" fillId="0" borderId="0" xfId="0" applyFont="1" applyAlignment="1">
      <alignment horizontal="center"/>
    </xf>
    <xf numFmtId="0" fontId="67" fillId="0" borderId="0" xfId="0" applyFont="1"/>
    <xf numFmtId="0" fontId="40" fillId="0" borderId="0" xfId="0" applyFont="1" applyAlignment="1">
      <alignment horizontal="left"/>
    </xf>
    <xf numFmtId="0" fontId="68" fillId="0" borderId="0" xfId="0" applyFont="1"/>
    <xf numFmtId="0" fontId="46" fillId="0" borderId="0" xfId="0" applyFont="1" applyAlignment="1">
      <alignment vertical="center" wrapText="1" shrinkToFit="1"/>
    </xf>
    <xf numFmtId="0" fontId="47" fillId="0" borderId="0" xfId="0" applyFont="1" applyAlignment="1" applyProtection="1">
      <alignment horizontal="center" vertical="center" shrinkToFit="1"/>
      <protection locked="0"/>
    </xf>
    <xf numFmtId="0" fontId="46" fillId="0" borderId="0" xfId="0" applyFont="1" applyAlignment="1">
      <alignment horizontal="center" vertical="center" shrinkToFit="1"/>
    </xf>
    <xf numFmtId="0" fontId="42" fillId="0" borderId="0" xfId="0" applyFont="1"/>
    <xf numFmtId="0" fontId="58" fillId="0" borderId="0" xfId="0" applyFont="1" applyAlignment="1">
      <alignment vertical="center"/>
    </xf>
    <xf numFmtId="0" fontId="70" fillId="0" borderId="0" xfId="0" applyFont="1" applyAlignment="1">
      <alignment vertical="center"/>
    </xf>
    <xf numFmtId="0" fontId="69" fillId="0" borderId="0" xfId="0" applyFont="1" applyAlignment="1">
      <alignment horizontal="center" vertical="center"/>
    </xf>
    <xf numFmtId="14" fontId="69" fillId="0" borderId="0" xfId="0" applyNumberFormat="1" applyFont="1" applyAlignment="1">
      <alignment horizontal="left" vertical="center"/>
    </xf>
    <xf numFmtId="38" fontId="69" fillId="0" borderId="0" xfId="1" applyFont="1" applyAlignment="1">
      <alignment vertical="center"/>
    </xf>
    <xf numFmtId="38" fontId="69" fillId="0" borderId="105" xfId="1" applyFont="1" applyBorder="1" applyAlignment="1">
      <alignment horizontal="center" vertical="center" shrinkToFit="1"/>
    </xf>
    <xf numFmtId="0" fontId="69" fillId="0" borderId="29" xfId="0" applyFont="1" applyBorder="1" applyAlignment="1">
      <alignment horizontal="center" vertical="center" shrinkToFit="1"/>
    </xf>
    <xf numFmtId="0" fontId="69" fillId="0" borderId="26" xfId="0" applyFont="1" applyBorder="1"/>
    <xf numFmtId="0" fontId="69" fillId="0" borderId="30" xfId="0" applyFont="1" applyBorder="1" applyAlignment="1">
      <alignment horizontal="center" vertical="center"/>
    </xf>
    <xf numFmtId="0" fontId="69" fillId="0" borderId="27" xfId="0" applyFont="1" applyBorder="1" applyAlignment="1">
      <alignment horizontal="center" vertical="center"/>
    </xf>
    <xf numFmtId="0" fontId="69" fillId="0" borderId="28" xfId="0" applyFont="1" applyBorder="1" applyAlignment="1">
      <alignment horizontal="center" vertical="center"/>
    </xf>
    <xf numFmtId="0" fontId="69" fillId="0" borderId="26" xfId="0" applyFont="1" applyBorder="1" applyAlignment="1">
      <alignment horizontal="center" vertical="center"/>
    </xf>
    <xf numFmtId="0" fontId="69" fillId="0" borderId="26" xfId="0" applyFont="1" applyBorder="1" applyAlignment="1">
      <alignment horizontal="center" vertical="center" shrinkToFit="1"/>
    </xf>
    <xf numFmtId="0" fontId="71" fillId="0" borderId="0" xfId="0" applyFont="1" applyAlignment="1">
      <alignment horizontal="center" vertical="center"/>
    </xf>
    <xf numFmtId="0" fontId="36" fillId="0" borderId="92" xfId="0" applyFont="1" applyBorder="1"/>
    <xf numFmtId="0" fontId="58" fillId="0" borderId="93" xfId="0" applyFont="1" applyBorder="1"/>
    <xf numFmtId="0" fontId="58" fillId="0" borderId="127" xfId="0" applyFont="1" applyBorder="1" applyAlignment="1">
      <alignment vertical="center"/>
    </xf>
    <xf numFmtId="0" fontId="36" fillId="0" borderId="128" xfId="0" applyFont="1" applyBorder="1"/>
    <xf numFmtId="0" fontId="58" fillId="0" borderId="129" xfId="0" applyFont="1" applyBorder="1" applyAlignment="1">
      <alignment vertical="center"/>
    </xf>
    <xf numFmtId="0" fontId="58" fillId="0" borderId="62" xfId="0" applyFont="1" applyBorder="1" applyAlignment="1">
      <alignment vertical="center"/>
    </xf>
    <xf numFmtId="0" fontId="58" fillId="0" borderId="1" xfId="0" applyFont="1" applyBorder="1" applyAlignment="1" applyProtection="1">
      <alignment vertical="center"/>
      <protection locked="0"/>
    </xf>
    <xf numFmtId="38" fontId="58" fillId="0" borderId="13" xfId="1" applyFont="1" applyBorder="1" applyAlignment="1" applyProtection="1">
      <alignment vertical="center"/>
      <protection locked="0"/>
    </xf>
    <xf numFmtId="0" fontId="58" fillId="0" borderId="13" xfId="0" applyFont="1" applyBorder="1" applyAlignment="1" applyProtection="1">
      <alignment vertical="center"/>
      <protection locked="0"/>
    </xf>
    <xf numFmtId="38" fontId="58" fillId="0" borderId="13" xfId="1" applyFont="1" applyBorder="1" applyAlignment="1">
      <alignment vertical="center"/>
    </xf>
    <xf numFmtId="38" fontId="58" fillId="0" borderId="2" xfId="1" applyFont="1" applyBorder="1" applyAlignment="1">
      <alignment vertical="center"/>
    </xf>
    <xf numFmtId="0" fontId="58" fillId="0" borderId="23" xfId="0" applyFont="1" applyBorder="1" applyAlignment="1">
      <alignment vertical="center"/>
    </xf>
    <xf numFmtId="0" fontId="72" fillId="0" borderId="0" xfId="0" applyFont="1" applyAlignment="1">
      <alignment vertical="center"/>
    </xf>
    <xf numFmtId="0" fontId="36" fillId="0" borderId="98" xfId="0" applyFont="1" applyBorder="1"/>
    <xf numFmtId="0" fontId="58" fillId="0" borderId="14" xfId="0" applyFont="1" applyBorder="1"/>
    <xf numFmtId="0" fontId="58" fillId="0" borderId="125" xfId="0" applyFont="1" applyBorder="1" applyAlignment="1">
      <alignment vertical="center"/>
    </xf>
    <xf numFmtId="0" fontId="36" fillId="0" borderId="68" xfId="0" applyFont="1" applyBorder="1"/>
    <xf numFmtId="0" fontId="58" fillId="0" borderId="110" xfId="0" applyFont="1" applyBorder="1" applyAlignment="1">
      <alignment vertical="center"/>
    </xf>
    <xf numFmtId="0" fontId="36" fillId="0" borderId="156" xfId="0" applyFont="1" applyBorder="1"/>
    <xf numFmtId="0" fontId="58" fillId="0" borderId="158" xfId="0" applyFont="1" applyBorder="1"/>
    <xf numFmtId="0" fontId="58" fillId="0" borderId="173" xfId="0" applyFont="1" applyBorder="1" applyAlignment="1">
      <alignment vertical="center"/>
    </xf>
    <xf numFmtId="0" fontId="36" fillId="0" borderId="175" xfId="0" applyFont="1" applyBorder="1"/>
    <xf numFmtId="0" fontId="58" fillId="0" borderId="176" xfId="0" applyFont="1" applyBorder="1" applyAlignment="1">
      <alignment vertical="center"/>
    </xf>
    <xf numFmtId="0" fontId="58" fillId="0" borderId="61" xfId="0" applyFont="1" applyBorder="1" applyAlignment="1">
      <alignment vertical="center"/>
    </xf>
    <xf numFmtId="0" fontId="58" fillId="0" borderId="25" xfId="0" applyFont="1" applyBorder="1" applyAlignment="1" applyProtection="1">
      <alignment vertical="center"/>
      <protection locked="0"/>
    </xf>
    <xf numFmtId="38" fontId="58" fillId="0" borderId="18" xfId="1" applyFont="1" applyBorder="1" applyAlignment="1" applyProtection="1">
      <alignment vertical="center"/>
      <protection locked="0"/>
    </xf>
    <xf numFmtId="0" fontId="58" fillId="0" borderId="18" xfId="0" applyFont="1" applyBorder="1" applyAlignment="1" applyProtection="1">
      <alignment vertical="center"/>
      <protection locked="0"/>
    </xf>
    <xf numFmtId="0" fontId="58" fillId="0" borderId="24" xfId="0" applyFont="1" applyBorder="1" applyAlignment="1">
      <alignment vertical="center"/>
    </xf>
    <xf numFmtId="0" fontId="73" fillId="0" borderId="0" xfId="0" applyFont="1" applyAlignment="1">
      <alignment vertical="center"/>
    </xf>
    <xf numFmtId="0" fontId="36" fillId="0" borderId="94" xfId="0" applyFont="1" applyBorder="1"/>
    <xf numFmtId="0" fontId="58" fillId="0" borderId="15" xfId="0" applyFont="1" applyBorder="1"/>
    <xf numFmtId="0" fontId="36" fillId="0" borderId="118" xfId="0" applyFont="1" applyBorder="1"/>
    <xf numFmtId="0" fontId="58" fillId="0" borderId="119" xfId="0" applyFont="1" applyBorder="1"/>
    <xf numFmtId="0" fontId="36" fillId="0" borderId="119" xfId="0" applyFont="1" applyBorder="1"/>
    <xf numFmtId="0" fontId="58" fillId="0" borderId="121" xfId="0" applyFont="1" applyBorder="1" applyAlignment="1">
      <alignment vertical="center"/>
    </xf>
    <xf numFmtId="0" fontId="36" fillId="0" borderId="111" xfId="0" applyFont="1" applyBorder="1"/>
    <xf numFmtId="0" fontId="58" fillId="0" borderId="112" xfId="0" applyFont="1" applyBorder="1"/>
    <xf numFmtId="0" fontId="36" fillId="0" borderId="112" xfId="0" applyFont="1" applyBorder="1"/>
    <xf numFmtId="0" fontId="58" fillId="0" borderId="114" xfId="0" applyFont="1" applyBorder="1" applyAlignment="1">
      <alignment vertical="center"/>
    </xf>
    <xf numFmtId="0" fontId="58" fillId="0" borderId="177" xfId="0" applyFont="1" applyBorder="1"/>
    <xf numFmtId="0" fontId="36" fillId="0" borderId="168" xfId="0" applyFont="1" applyBorder="1"/>
    <xf numFmtId="0" fontId="36" fillId="0" borderId="179" xfId="0" applyFont="1" applyBorder="1"/>
    <xf numFmtId="0" fontId="58" fillId="0" borderId="168" xfId="0" applyFont="1" applyBorder="1"/>
    <xf numFmtId="0" fontId="58" fillId="0" borderId="178" xfId="0" applyFont="1" applyBorder="1" applyAlignment="1">
      <alignment vertical="center"/>
    </xf>
    <xf numFmtId="0" fontId="58" fillId="0" borderId="185" xfId="0" applyFont="1" applyBorder="1" applyAlignment="1">
      <alignment vertical="center"/>
    </xf>
    <xf numFmtId="0" fontId="36" fillId="0" borderId="180" xfId="0" applyFont="1" applyBorder="1"/>
    <xf numFmtId="0" fontId="58" fillId="0" borderId="181" xfId="0" applyFont="1" applyBorder="1" applyAlignment="1">
      <alignment vertical="center"/>
    </xf>
    <xf numFmtId="0" fontId="58" fillId="0" borderId="184" xfId="0" applyFont="1" applyBorder="1" applyAlignment="1">
      <alignment vertical="center"/>
    </xf>
    <xf numFmtId="0" fontId="36" fillId="0" borderId="123" xfId="0" applyFont="1" applyBorder="1"/>
    <xf numFmtId="0" fontId="58" fillId="0" borderId="124" xfId="0" applyFont="1" applyBorder="1" applyAlignment="1">
      <alignment vertical="center"/>
    </xf>
    <xf numFmtId="0" fontId="36" fillId="0" borderId="116" xfId="0" applyFont="1" applyBorder="1"/>
    <xf numFmtId="0" fontId="58" fillId="0" borderId="117" xfId="0" applyFont="1" applyBorder="1" applyAlignment="1">
      <alignment vertical="center"/>
    </xf>
    <xf numFmtId="0" fontId="36" fillId="0" borderId="172" xfId="0" applyFont="1" applyBorder="1"/>
    <xf numFmtId="0" fontId="36" fillId="0" borderId="167" xfId="0" applyFont="1" applyBorder="1"/>
    <xf numFmtId="0" fontId="36" fillId="0" borderId="174" xfId="0" applyFont="1" applyBorder="1"/>
    <xf numFmtId="0" fontId="58" fillId="0" borderId="170" xfId="0" applyFont="1" applyBorder="1" applyAlignment="1">
      <alignment vertical="center"/>
    </xf>
    <xf numFmtId="0" fontId="58" fillId="0" borderId="0" xfId="0" applyFont="1"/>
    <xf numFmtId="0" fontId="50" fillId="0" borderId="0" xfId="0" applyFont="1" applyAlignment="1">
      <alignment horizontal="center" vertical="center"/>
    </xf>
    <xf numFmtId="0" fontId="36" fillId="0" borderId="14" xfId="0" applyFont="1" applyBorder="1"/>
    <xf numFmtId="0" fontId="58" fillId="0" borderId="100" xfId="0" applyFont="1" applyBorder="1" applyAlignment="1">
      <alignment vertical="center"/>
    </xf>
    <xf numFmtId="0" fontId="36" fillId="0" borderId="15" xfId="0" applyFont="1" applyBorder="1"/>
    <xf numFmtId="0" fontId="58" fillId="0" borderId="95" xfId="0" applyFont="1" applyBorder="1" applyAlignment="1">
      <alignment vertical="center"/>
    </xf>
    <xf numFmtId="0" fontId="36" fillId="0" borderId="106" xfId="0" applyFont="1" applyBorder="1"/>
    <xf numFmtId="0" fontId="58" fillId="0" borderId="107" xfId="0" applyFont="1" applyBorder="1"/>
    <xf numFmtId="0" fontId="58" fillId="0" borderId="126" xfId="0" applyFont="1" applyBorder="1" applyAlignment="1">
      <alignment vertical="center"/>
    </xf>
    <xf numFmtId="0" fontId="36" fillId="0" borderId="107" xfId="0" applyFont="1" applyBorder="1"/>
    <xf numFmtId="0" fontId="58" fillId="0" borderId="109" xfId="0" applyFont="1" applyBorder="1" applyAlignment="1">
      <alignment vertical="center"/>
    </xf>
    <xf numFmtId="0" fontId="58" fillId="0" borderId="14" xfId="0" applyFont="1" applyBorder="1" applyAlignment="1">
      <alignment vertical="center"/>
    </xf>
    <xf numFmtId="0" fontId="58" fillId="0" borderId="101" xfId="0" applyFont="1" applyBorder="1" applyAlignment="1">
      <alignment vertical="center"/>
    </xf>
    <xf numFmtId="0" fontId="58" fillId="0" borderId="99" xfId="0" applyFont="1" applyBorder="1"/>
    <xf numFmtId="38" fontId="58" fillId="0" borderId="13" xfId="1" applyFont="1" applyBorder="1" applyAlignment="1" applyProtection="1">
      <alignment vertical="center"/>
    </xf>
    <xf numFmtId="38" fontId="58" fillId="0" borderId="2" xfId="1" applyFont="1" applyBorder="1" applyAlignment="1" applyProtection="1">
      <alignment vertical="center"/>
    </xf>
    <xf numFmtId="0" fontId="58" fillId="0" borderId="158" xfId="0" applyFont="1" applyBorder="1" applyAlignment="1">
      <alignment vertical="center"/>
    </xf>
    <xf numFmtId="0" fontId="58" fillId="0" borderId="160" xfId="0" applyFont="1" applyBorder="1" applyAlignment="1">
      <alignment vertical="center"/>
    </xf>
    <xf numFmtId="0" fontId="58" fillId="0" borderId="157" xfId="0" applyFont="1" applyBorder="1"/>
    <xf numFmtId="0" fontId="36" fillId="0" borderId="158" xfId="0" applyFont="1" applyBorder="1"/>
    <xf numFmtId="0" fontId="58" fillId="0" borderId="159" xfId="0" applyFont="1" applyBorder="1" applyAlignment="1">
      <alignment vertical="center"/>
    </xf>
    <xf numFmtId="0" fontId="36" fillId="0" borderId="161" xfId="0" applyFont="1" applyBorder="1"/>
    <xf numFmtId="0" fontId="58" fillId="0" borderId="162" xfId="0" applyFont="1" applyBorder="1" applyAlignment="1">
      <alignment vertical="center"/>
    </xf>
    <xf numFmtId="0" fontId="58" fillId="0" borderId="163" xfId="0" applyFont="1" applyBorder="1" applyAlignment="1">
      <alignment vertical="center"/>
    </xf>
    <xf numFmtId="0" fontId="58" fillId="0" borderId="164" xfId="0" applyFont="1" applyBorder="1"/>
    <xf numFmtId="0" fontId="36" fillId="0" borderId="162" xfId="0" applyFont="1" applyBorder="1"/>
    <xf numFmtId="0" fontId="58" fillId="0" borderId="165" xfId="0" applyFont="1" applyBorder="1" applyAlignment="1">
      <alignment vertical="center"/>
    </xf>
    <xf numFmtId="0" fontId="36" fillId="0" borderId="101" xfId="0" applyFont="1" applyBorder="1"/>
    <xf numFmtId="0" fontId="36" fillId="0" borderId="96" xfId="0" applyFont="1" applyBorder="1"/>
    <xf numFmtId="0" fontId="58" fillId="0" borderId="97" xfId="0" applyFont="1" applyBorder="1"/>
    <xf numFmtId="0" fontId="58" fillId="0" borderId="15" xfId="0" applyFont="1" applyBorder="1" applyAlignment="1">
      <alignment vertical="center"/>
    </xf>
    <xf numFmtId="0" fontId="36" fillId="0" borderId="15" xfId="3" applyFont="1" applyBorder="1"/>
    <xf numFmtId="0" fontId="58" fillId="0" borderId="0" xfId="0" applyFont="1" applyAlignment="1" applyProtection="1">
      <alignment vertical="center"/>
      <protection locked="0"/>
    </xf>
    <xf numFmtId="38" fontId="58" fillId="0" borderId="0" xfId="1" applyFont="1" applyBorder="1" applyAlignment="1" applyProtection="1">
      <alignment vertical="center"/>
      <protection locked="0"/>
    </xf>
    <xf numFmtId="38" fontId="58" fillId="0" borderId="0" xfId="1" applyFont="1" applyBorder="1" applyAlignment="1" applyProtection="1">
      <alignment vertical="center"/>
    </xf>
    <xf numFmtId="0" fontId="58" fillId="0" borderId="15" xfId="3" applyFont="1" applyBorder="1"/>
    <xf numFmtId="0" fontId="36" fillId="0" borderId="13" xfId="0" applyFont="1" applyBorder="1"/>
    <xf numFmtId="0" fontId="58" fillId="0" borderId="13" xfId="0" applyFont="1" applyBorder="1"/>
    <xf numFmtId="0" fontId="36" fillId="0" borderId="13" xfId="3" applyFont="1" applyBorder="1"/>
    <xf numFmtId="0" fontId="58" fillId="0" borderId="13" xfId="0" applyFont="1" applyBorder="1" applyAlignment="1">
      <alignment vertical="center"/>
    </xf>
    <xf numFmtId="0" fontId="36" fillId="0" borderId="18" xfId="0" applyFont="1" applyBorder="1"/>
    <xf numFmtId="0" fontId="58" fillId="0" borderId="18" xfId="0" applyFont="1" applyBorder="1"/>
    <xf numFmtId="0" fontId="58" fillId="0" borderId="18" xfId="3" applyFont="1" applyBorder="1"/>
    <xf numFmtId="0" fontId="58" fillId="0" borderId="18" xfId="0" applyFont="1" applyBorder="1" applyAlignment="1">
      <alignment vertical="center"/>
    </xf>
    <xf numFmtId="38" fontId="36" fillId="0" borderId="0" xfId="1" applyFont="1" applyAlignment="1">
      <alignment vertical="center"/>
    </xf>
    <xf numFmtId="0" fontId="38" fillId="0" borderId="0" xfId="0" applyFont="1" applyAlignment="1">
      <alignment horizontal="right" vertical="center"/>
    </xf>
    <xf numFmtId="0" fontId="38" fillId="0" borderId="0" xfId="0" applyFont="1" applyAlignment="1">
      <alignment vertical="center"/>
    </xf>
    <xf numFmtId="38" fontId="38" fillId="0" borderId="0" xfId="1" applyFont="1" applyBorder="1" applyAlignment="1" applyProtection="1">
      <alignment vertical="center"/>
    </xf>
    <xf numFmtId="0" fontId="74" fillId="0" borderId="0" xfId="0" applyFont="1" applyAlignment="1">
      <alignment vertical="center"/>
    </xf>
    <xf numFmtId="0" fontId="36" fillId="0" borderId="0" xfId="0" applyFont="1" applyAlignment="1">
      <alignment horizontal="center" vertical="center"/>
    </xf>
    <xf numFmtId="179" fontId="44" fillId="0" borderId="84" xfId="0" quotePrefix="1" applyNumberFormat="1" applyFont="1" applyBorder="1" applyAlignment="1">
      <alignment vertical="center"/>
    </xf>
    <xf numFmtId="20" fontId="44" fillId="0" borderId="15" xfId="0" applyNumberFormat="1" applyFont="1" applyBorder="1"/>
    <xf numFmtId="20" fontId="44" fillId="0" borderId="88" xfId="0" applyNumberFormat="1" applyFont="1" applyBorder="1" applyAlignment="1">
      <alignment vertical="center"/>
    </xf>
    <xf numFmtId="20" fontId="44" fillId="0" borderId="18" xfId="0" applyNumberFormat="1" applyFont="1" applyBorder="1" applyAlignment="1">
      <alignment vertical="center"/>
    </xf>
    <xf numFmtId="20" fontId="44" fillId="0" borderId="14" xfId="0" applyNumberFormat="1" applyFont="1" applyBorder="1" applyAlignment="1">
      <alignment vertical="center"/>
    </xf>
    <xf numFmtId="0" fontId="44" fillId="0" borderId="15" xfId="0" applyFont="1" applyBorder="1" applyAlignment="1">
      <alignment vertical="center"/>
    </xf>
    <xf numFmtId="20" fontId="44" fillId="0" borderId="32" xfId="0" applyNumberFormat="1" applyFont="1" applyBorder="1" applyAlignment="1">
      <alignment vertical="center"/>
    </xf>
    <xf numFmtId="0" fontId="44" fillId="3" borderId="15" xfId="0" applyFont="1" applyFill="1" applyBorder="1" applyAlignment="1">
      <alignment vertical="center"/>
    </xf>
    <xf numFmtId="20" fontId="44" fillId="12" borderId="25" xfId="0" applyNumberFormat="1" applyFont="1" applyFill="1" applyBorder="1" applyAlignment="1">
      <alignment vertical="center"/>
    </xf>
    <xf numFmtId="179" fontId="44" fillId="0" borderId="18" xfId="0" applyNumberFormat="1" applyFont="1" applyBorder="1" applyAlignment="1">
      <alignment vertical="center"/>
    </xf>
    <xf numFmtId="0" fontId="75" fillId="0" borderId="0" xfId="0" applyFont="1"/>
    <xf numFmtId="14" fontId="75" fillId="0" borderId="0" xfId="0" applyNumberFormat="1" applyFont="1"/>
    <xf numFmtId="14" fontId="75" fillId="0" borderId="0" xfId="0" applyNumberFormat="1" applyFont="1" applyAlignment="1">
      <alignment horizontal="center"/>
    </xf>
    <xf numFmtId="0" fontId="76" fillId="0" borderId="0" xfId="0" applyFont="1"/>
    <xf numFmtId="0" fontId="75" fillId="0" borderId="0" xfId="0" applyFont="1" applyAlignment="1">
      <alignment horizontal="center"/>
    </xf>
    <xf numFmtId="0" fontId="76" fillId="0" borderId="0" xfId="0" applyFont="1" applyAlignment="1">
      <alignment vertical="center" shrinkToFit="1"/>
    </xf>
    <xf numFmtId="0" fontId="76" fillId="0" borderId="0" xfId="0" applyFont="1" applyAlignment="1">
      <alignment vertical="center"/>
    </xf>
    <xf numFmtId="0" fontId="75" fillId="0" borderId="0" xfId="0" applyFont="1" applyAlignment="1">
      <alignment horizontal="left"/>
    </xf>
    <xf numFmtId="0" fontId="46" fillId="17" borderId="6" xfId="0" applyFont="1" applyFill="1" applyBorder="1" applyAlignment="1">
      <alignment horizontal="center" vertical="center" shrinkToFit="1"/>
    </xf>
    <xf numFmtId="0" fontId="47" fillId="17" borderId="6" xfId="0" applyFont="1" applyFill="1" applyBorder="1" applyAlignment="1" applyProtection="1">
      <alignment horizontal="center" vertical="center" shrinkToFit="1"/>
      <protection locked="0"/>
    </xf>
    <xf numFmtId="0" fontId="46" fillId="17" borderId="7" xfId="0" applyFont="1" applyFill="1" applyBorder="1" applyAlignment="1">
      <alignment horizontal="center" vertical="center" shrinkToFit="1"/>
    </xf>
    <xf numFmtId="0" fontId="47" fillId="17" borderId="7" xfId="0" applyFont="1" applyFill="1" applyBorder="1" applyAlignment="1" applyProtection="1">
      <alignment horizontal="center" vertical="center" shrinkToFit="1"/>
      <protection locked="0"/>
    </xf>
    <xf numFmtId="0" fontId="37" fillId="17" borderId="6" xfId="0" applyFont="1" applyFill="1" applyBorder="1" applyAlignment="1">
      <alignment vertical="center" wrapText="1" shrinkToFit="1"/>
    </xf>
    <xf numFmtId="0" fontId="46" fillId="17" borderId="6" xfId="0" applyFont="1" applyFill="1" applyBorder="1" applyAlignment="1">
      <alignment vertical="center" wrapText="1" shrinkToFit="1"/>
    </xf>
    <xf numFmtId="0" fontId="46" fillId="0" borderId="7" xfId="0" applyFont="1" applyBorder="1" applyAlignment="1">
      <alignment wrapText="1" shrinkToFit="1"/>
    </xf>
    <xf numFmtId="0" fontId="72" fillId="8" borderId="120" xfId="0" applyFont="1" applyFill="1" applyBorder="1" applyAlignment="1">
      <alignment vertical="center"/>
    </xf>
    <xf numFmtId="0" fontId="72" fillId="8" borderId="113" xfId="0" applyFont="1" applyFill="1" applyBorder="1" applyAlignment="1">
      <alignment vertical="center"/>
    </xf>
    <xf numFmtId="0" fontId="72" fillId="8" borderId="183" xfId="0" applyFont="1" applyFill="1" applyBorder="1" applyAlignment="1">
      <alignment vertical="center"/>
    </xf>
    <xf numFmtId="0" fontId="72" fillId="19" borderId="120" xfId="0" applyFont="1" applyFill="1" applyBorder="1" applyAlignment="1">
      <alignment vertical="center"/>
    </xf>
    <xf numFmtId="0" fontId="72" fillId="19" borderId="113" xfId="0" applyFont="1" applyFill="1" applyBorder="1" applyAlignment="1">
      <alignment vertical="center"/>
    </xf>
    <xf numFmtId="0" fontId="72" fillId="19" borderId="99" xfId="0" applyFont="1" applyFill="1" applyBorder="1" applyAlignment="1">
      <alignment vertical="center"/>
    </xf>
    <xf numFmtId="0" fontId="72" fillId="19" borderId="97" xfId="0" applyFont="1" applyFill="1" applyBorder="1" applyAlignment="1">
      <alignment vertical="center"/>
    </xf>
    <xf numFmtId="0" fontId="72" fillId="19" borderId="108" xfId="0" applyFont="1" applyFill="1" applyBorder="1" applyAlignment="1">
      <alignment vertical="center"/>
    </xf>
    <xf numFmtId="0" fontId="72" fillId="15" borderId="182" xfId="0" applyFont="1" applyFill="1" applyBorder="1" applyAlignment="1">
      <alignment vertical="center"/>
    </xf>
    <xf numFmtId="0" fontId="72" fillId="15" borderId="113" xfId="0" applyFont="1" applyFill="1" applyBorder="1" applyAlignment="1">
      <alignment vertical="center"/>
    </xf>
    <xf numFmtId="0" fontId="72" fillId="15" borderId="169" xfId="0" applyFont="1" applyFill="1" applyBorder="1" applyAlignment="1">
      <alignment vertical="center"/>
    </xf>
    <xf numFmtId="0" fontId="72" fillId="18" borderId="120" xfId="0" applyFont="1" applyFill="1" applyBorder="1" applyAlignment="1">
      <alignment vertical="center"/>
    </xf>
    <xf numFmtId="0" fontId="72" fillId="18" borderId="113" xfId="0" applyFont="1" applyFill="1" applyBorder="1" applyAlignment="1">
      <alignment vertical="center"/>
    </xf>
    <xf numFmtId="0" fontId="72" fillId="18" borderId="169" xfId="0" applyFont="1" applyFill="1" applyBorder="1" applyAlignment="1">
      <alignment vertical="center"/>
    </xf>
    <xf numFmtId="0" fontId="72" fillId="20" borderId="122" xfId="0" applyFont="1" applyFill="1" applyBorder="1" applyAlignment="1">
      <alignment vertical="center"/>
    </xf>
    <xf numFmtId="0" fontId="72" fillId="20" borderId="115" xfId="0" applyFont="1" applyFill="1" applyBorder="1" applyAlignment="1">
      <alignment vertical="center"/>
    </xf>
    <xf numFmtId="0" fontId="72" fillId="20" borderId="171" xfId="0" applyFont="1" applyFill="1" applyBorder="1" applyAlignment="1">
      <alignment vertical="center"/>
    </xf>
    <xf numFmtId="0" fontId="46" fillId="20" borderId="7" xfId="0" applyFont="1" applyFill="1" applyBorder="1" applyAlignment="1">
      <alignment horizontal="center" vertical="center" shrinkToFit="1"/>
    </xf>
    <xf numFmtId="0" fontId="46" fillId="20" borderId="7" xfId="0" applyFont="1" applyFill="1" applyBorder="1" applyAlignment="1">
      <alignment vertical="center" shrinkToFit="1"/>
    </xf>
    <xf numFmtId="0" fontId="47" fillId="20" borderId="7" xfId="0" applyFont="1" applyFill="1" applyBorder="1" applyAlignment="1" applyProtection="1">
      <alignment horizontal="center" vertical="center" shrinkToFit="1"/>
      <protection locked="0"/>
    </xf>
    <xf numFmtId="0" fontId="44" fillId="20" borderId="14" xfId="0" applyFont="1" applyFill="1" applyBorder="1" applyAlignment="1" applyProtection="1">
      <alignment horizontal="center" vertical="center" shrinkToFit="1"/>
      <protection locked="0"/>
    </xf>
    <xf numFmtId="0" fontId="46" fillId="20" borderId="6" xfId="0" applyFont="1" applyFill="1" applyBorder="1" applyAlignment="1">
      <alignment horizontal="center" vertical="center" shrinkToFit="1"/>
    </xf>
    <xf numFmtId="0" fontId="46" fillId="20" borderId="6" xfId="0" applyFont="1" applyFill="1" applyBorder="1" applyAlignment="1">
      <alignment vertical="center" shrinkToFit="1"/>
    </xf>
    <xf numFmtId="0" fontId="47" fillId="20" borderId="6" xfId="0" applyFont="1" applyFill="1" applyBorder="1" applyAlignment="1" applyProtection="1">
      <alignment horizontal="center" vertical="center" shrinkToFit="1"/>
      <protection locked="0"/>
    </xf>
    <xf numFmtId="0" fontId="46" fillId="14" borderId="7" xfId="0" applyFont="1" applyFill="1" applyBorder="1" applyAlignment="1">
      <alignment horizontal="center" vertical="center" shrinkToFit="1"/>
    </xf>
    <xf numFmtId="0" fontId="46" fillId="14" borderId="7" xfId="0" applyFont="1" applyFill="1" applyBorder="1" applyAlignment="1">
      <alignment vertical="center" shrinkToFit="1"/>
    </xf>
    <xf numFmtId="0" fontId="47" fillId="14" borderId="7" xfId="0" applyFont="1" applyFill="1" applyBorder="1" applyAlignment="1" applyProtection="1">
      <alignment horizontal="center" vertical="center" shrinkToFit="1"/>
      <protection locked="0"/>
    </xf>
    <xf numFmtId="0" fontId="72" fillId="14" borderId="122" xfId="0" applyFont="1" applyFill="1" applyBorder="1" applyAlignment="1">
      <alignment vertical="center"/>
    </xf>
    <xf numFmtId="0" fontId="58" fillId="0" borderId="0" xfId="0" quotePrefix="1" applyFont="1" applyAlignment="1">
      <alignment vertical="center"/>
    </xf>
    <xf numFmtId="0" fontId="0" fillId="0" borderId="0" xfId="0" applyFill="1"/>
    <xf numFmtId="0" fontId="0" fillId="0" borderId="0" xfId="0" applyFont="1" applyFill="1"/>
    <xf numFmtId="0" fontId="46" fillId="0" borderId="6" xfId="0" applyFont="1" applyFill="1" applyBorder="1" applyAlignment="1">
      <alignment vertical="center" shrinkToFit="1"/>
    </xf>
    <xf numFmtId="0" fontId="47" fillId="0" borderId="6" xfId="0" applyFont="1" applyFill="1" applyBorder="1" applyAlignment="1" applyProtection="1">
      <alignment horizontal="center" vertical="center" shrinkToFit="1"/>
      <protection locked="0"/>
    </xf>
    <xf numFmtId="0" fontId="46" fillId="0" borderId="6" xfId="0" applyFont="1" applyFill="1" applyBorder="1" applyAlignment="1">
      <alignment horizontal="center" vertical="center" shrinkToFit="1"/>
    </xf>
    <xf numFmtId="0" fontId="44" fillId="0" borderId="82" xfId="0" applyFont="1" applyFill="1" applyBorder="1" applyAlignment="1">
      <alignment horizontal="center" vertical="center" shrinkToFit="1"/>
    </xf>
    <xf numFmtId="20" fontId="44" fillId="0" borderId="186" xfId="0" applyNumberFormat="1" applyFont="1" applyFill="1" applyBorder="1" applyAlignment="1">
      <alignment vertical="center"/>
    </xf>
    <xf numFmtId="0" fontId="46" fillId="0" borderId="7" xfId="0" applyFont="1" applyFill="1" applyBorder="1" applyAlignment="1">
      <alignment vertical="center" shrinkToFit="1"/>
    </xf>
    <xf numFmtId="0" fontId="47" fillId="0" borderId="7" xfId="0" applyFont="1" applyFill="1" applyBorder="1" applyAlignment="1" applyProtection="1">
      <alignment horizontal="center" vertical="center" shrinkToFit="1"/>
      <protection locked="0"/>
    </xf>
    <xf numFmtId="0" fontId="44" fillId="0" borderId="7" xfId="0" applyFont="1" applyFill="1" applyBorder="1" applyAlignment="1">
      <alignment horizontal="center" vertical="center" shrinkToFit="1"/>
    </xf>
    <xf numFmtId="0" fontId="42" fillId="0" borderId="7" xfId="0" applyFont="1" applyFill="1" applyBorder="1" applyAlignment="1">
      <alignment vertical="center" shrinkToFit="1"/>
    </xf>
    <xf numFmtId="0" fontId="45" fillId="0" borderId="7" xfId="0" applyFont="1" applyFill="1" applyBorder="1" applyAlignment="1" applyProtection="1">
      <alignment horizontal="center" vertical="center" shrinkToFit="1"/>
      <protection locked="0"/>
    </xf>
    <xf numFmtId="0" fontId="42" fillId="0" borderId="14" xfId="0" applyFont="1" applyFill="1" applyBorder="1" applyAlignment="1">
      <alignment horizontal="center" vertical="center" shrinkToFit="1"/>
    </xf>
    <xf numFmtId="0" fontId="42" fillId="0" borderId="0" xfId="0" applyFont="1" applyFill="1" applyAlignment="1">
      <alignment vertical="center"/>
    </xf>
    <xf numFmtId="20" fontId="44" fillId="0" borderId="40" xfId="0" applyNumberFormat="1" applyFont="1" applyFill="1" applyBorder="1" applyAlignment="1">
      <alignment vertical="center"/>
    </xf>
    <xf numFmtId="0" fontId="44" fillId="0" borderId="166" xfId="0" applyFont="1" applyFill="1" applyBorder="1" applyAlignment="1">
      <alignment horizontal="center" vertical="center" shrinkToFit="1"/>
    </xf>
    <xf numFmtId="0" fontId="42" fillId="0" borderId="166" xfId="0" applyFont="1" applyFill="1" applyBorder="1" applyAlignment="1">
      <alignment vertical="center" shrinkToFit="1"/>
    </xf>
    <xf numFmtId="0" fontId="45" fillId="0" borderId="166" xfId="0" applyFont="1" applyFill="1" applyBorder="1" applyAlignment="1" applyProtection="1">
      <alignment horizontal="center" vertical="center" shrinkToFit="1"/>
      <protection locked="0"/>
    </xf>
    <xf numFmtId="0" fontId="42" fillId="0" borderId="158" xfId="0" applyFont="1" applyFill="1" applyBorder="1" applyAlignment="1">
      <alignment horizontal="center" vertical="center" shrinkToFit="1"/>
    </xf>
    <xf numFmtId="0" fontId="44" fillId="14" borderId="15" xfId="0" applyFont="1" applyFill="1" applyBorder="1" applyAlignment="1" applyProtection="1">
      <alignment horizontal="center" vertical="center" shrinkToFit="1"/>
      <protection locked="0"/>
    </xf>
    <xf numFmtId="0" fontId="0" fillId="14" borderId="0" xfId="0" applyFill="1"/>
    <xf numFmtId="0" fontId="44" fillId="0" borderId="14" xfId="0" applyFont="1" applyFill="1" applyBorder="1" applyAlignment="1">
      <alignment horizontal="center" vertical="center" shrinkToFit="1"/>
    </xf>
    <xf numFmtId="0" fontId="44" fillId="0" borderId="14" xfId="0" applyFont="1" applyBorder="1" applyAlignment="1">
      <alignment horizontal="center" vertical="center" shrinkToFit="1"/>
    </xf>
    <xf numFmtId="0" fontId="44" fillId="0" borderId="15" xfId="0" applyFont="1" applyBorder="1" applyAlignment="1">
      <alignment horizontal="center" vertical="center" shrinkToFit="1"/>
    </xf>
    <xf numFmtId="0" fontId="44" fillId="15" borderId="14" xfId="0" applyFont="1" applyFill="1" applyBorder="1" applyAlignment="1">
      <alignment horizontal="center" vertical="center" shrinkToFit="1"/>
    </xf>
    <xf numFmtId="0" fontId="46" fillId="0" borderId="7" xfId="0" applyFont="1" applyBorder="1" applyAlignment="1">
      <alignment horizontal="center" vertical="center" shrinkToFit="1"/>
    </xf>
    <xf numFmtId="0" fontId="36" fillId="0" borderId="98" xfId="0" applyFont="1" applyBorder="1"/>
    <xf numFmtId="0" fontId="58" fillId="0" borderId="14" xfId="0" applyFont="1" applyBorder="1"/>
    <xf numFmtId="0" fontId="36" fillId="0" borderId="156" xfId="0" applyFont="1" applyBorder="1"/>
    <xf numFmtId="0" fontId="58" fillId="0" borderId="158" xfId="0" applyFont="1" applyBorder="1"/>
    <xf numFmtId="0" fontId="58" fillId="0" borderId="173" xfId="0" applyFont="1" applyBorder="1" applyAlignment="1">
      <alignment vertical="center"/>
    </xf>
    <xf numFmtId="0" fontId="36" fillId="0" borderId="175" xfId="0" applyFont="1" applyBorder="1"/>
    <xf numFmtId="0" fontId="58" fillId="0" borderId="176" xfId="0" applyFont="1" applyBorder="1" applyAlignment="1">
      <alignment vertical="center"/>
    </xf>
    <xf numFmtId="0" fontId="36" fillId="0" borderId="14" xfId="0" applyFont="1" applyBorder="1"/>
    <xf numFmtId="0" fontId="58" fillId="0" borderId="100" xfId="0" applyFont="1" applyBorder="1" applyAlignment="1">
      <alignment vertical="center"/>
    </xf>
    <xf numFmtId="0" fontId="58" fillId="0" borderId="101" xfId="0" applyFont="1" applyBorder="1" applyAlignment="1">
      <alignment vertical="center"/>
    </xf>
    <xf numFmtId="0" fontId="46" fillId="18" borderId="7" xfId="0" applyFont="1" applyFill="1" applyBorder="1" applyAlignment="1">
      <alignment horizontal="center" vertical="center" shrinkToFit="1"/>
    </xf>
    <xf numFmtId="0" fontId="46" fillId="18" borderId="7" xfId="0" applyFont="1" applyFill="1" applyBorder="1" applyAlignment="1">
      <alignment vertical="center" shrinkToFit="1"/>
    </xf>
    <xf numFmtId="0" fontId="47" fillId="18" borderId="7" xfId="0" applyFont="1" applyFill="1" applyBorder="1" applyAlignment="1" applyProtection="1">
      <alignment horizontal="center" vertical="center" shrinkToFit="1"/>
      <protection locked="0"/>
    </xf>
    <xf numFmtId="0" fontId="46" fillId="18" borderId="40" xfId="0" applyFont="1" applyFill="1" applyBorder="1" applyAlignment="1">
      <alignment horizontal="center" vertical="center" shrinkToFit="1"/>
    </xf>
    <xf numFmtId="0" fontId="46" fillId="18" borderId="6" xfId="0" applyFont="1" applyFill="1" applyBorder="1" applyAlignment="1">
      <alignment vertical="center" shrinkToFit="1"/>
    </xf>
    <xf numFmtId="0" fontId="47" fillId="18" borderId="6" xfId="0" applyFont="1" applyFill="1" applyBorder="1" applyAlignment="1" applyProtection="1">
      <alignment horizontal="center" vertical="center" shrinkToFit="1"/>
      <protection locked="0"/>
    </xf>
    <xf numFmtId="0" fontId="46" fillId="18" borderId="6" xfId="0" applyFont="1" applyFill="1" applyBorder="1" applyAlignment="1">
      <alignment horizontal="center" vertical="center" shrinkToFit="1"/>
    </xf>
    <xf numFmtId="0" fontId="47" fillId="18" borderId="41" xfId="0" applyFont="1" applyFill="1" applyBorder="1" applyAlignment="1" applyProtection="1">
      <alignment horizontal="center" vertical="center" shrinkToFit="1"/>
      <protection locked="0"/>
    </xf>
    <xf numFmtId="0" fontId="44" fillId="19" borderId="15" xfId="0" applyFont="1" applyFill="1" applyBorder="1" applyAlignment="1">
      <alignment horizontal="center" vertical="center" shrinkToFit="1"/>
    </xf>
    <xf numFmtId="0" fontId="46" fillId="19" borderId="7" xfId="0" applyFont="1" applyFill="1" applyBorder="1" applyAlignment="1">
      <alignment horizontal="center" vertical="center" shrinkToFit="1"/>
    </xf>
    <xf numFmtId="0" fontId="46" fillId="19" borderId="7" xfId="0" applyFont="1" applyFill="1" applyBorder="1" applyAlignment="1">
      <alignment vertical="center" shrinkToFit="1"/>
    </xf>
    <xf numFmtId="0" fontId="47" fillId="19" borderId="7" xfId="0" applyFont="1" applyFill="1" applyBorder="1" applyAlignment="1" applyProtection="1">
      <alignment horizontal="center" vertical="center" shrinkToFit="1"/>
      <protection locked="0"/>
    </xf>
    <xf numFmtId="0" fontId="44" fillId="19" borderId="14" xfId="0" applyFont="1" applyFill="1" applyBorder="1" applyAlignment="1">
      <alignment horizontal="center" vertical="center" shrinkToFit="1"/>
    </xf>
    <xf numFmtId="0" fontId="46" fillId="19" borderId="6" xfId="0" applyFont="1" applyFill="1" applyBorder="1" applyAlignment="1">
      <alignment horizontal="center" vertical="center" shrinkToFit="1"/>
    </xf>
    <xf numFmtId="0" fontId="46" fillId="19" borderId="6" xfId="0" applyFont="1" applyFill="1" applyBorder="1" applyAlignment="1">
      <alignment vertical="center" shrinkToFit="1"/>
    </xf>
    <xf numFmtId="0" fontId="47" fillId="19" borderId="6" xfId="0" applyFont="1" applyFill="1" applyBorder="1" applyAlignment="1" applyProtection="1">
      <alignment horizontal="center" vertical="center" shrinkToFit="1"/>
      <protection locked="0"/>
    </xf>
    <xf numFmtId="0" fontId="46" fillId="15" borderId="7" xfId="0" applyFont="1" applyFill="1" applyBorder="1" applyAlignment="1">
      <alignment horizontal="center" vertical="center" shrinkToFit="1"/>
    </xf>
    <xf numFmtId="0" fontId="46" fillId="15" borderId="6" xfId="0" applyFont="1" applyFill="1" applyBorder="1" applyAlignment="1">
      <alignment horizontal="center" vertical="center" shrinkToFit="1"/>
    </xf>
    <xf numFmtId="0" fontId="46" fillId="15" borderId="6" xfId="0" applyFont="1" applyFill="1" applyBorder="1" applyAlignment="1">
      <alignment vertical="center" shrinkToFit="1"/>
    </xf>
    <xf numFmtId="0" fontId="47" fillId="15" borderId="6" xfId="0" applyFont="1" applyFill="1" applyBorder="1" applyAlignment="1" applyProtection="1">
      <alignment horizontal="center" vertical="center" shrinkToFit="1"/>
      <protection locked="0"/>
    </xf>
    <xf numFmtId="0" fontId="44" fillId="15" borderId="15" xfId="0" applyFont="1" applyFill="1" applyBorder="1" applyAlignment="1">
      <alignment horizontal="center" vertical="center" shrinkToFit="1"/>
    </xf>
    <xf numFmtId="0" fontId="44" fillId="15" borderId="14" xfId="0" applyFont="1" applyFill="1" applyBorder="1" applyAlignment="1" applyProtection="1">
      <alignment horizontal="center" vertical="center" shrinkToFit="1"/>
      <protection locked="0"/>
    </xf>
    <xf numFmtId="0" fontId="44" fillId="8" borderId="14" xfId="0" applyFont="1" applyFill="1" applyBorder="1" applyAlignment="1" applyProtection="1">
      <alignment horizontal="center" vertical="center" shrinkToFit="1"/>
      <protection locked="0"/>
    </xf>
    <xf numFmtId="0" fontId="46" fillId="8" borderId="7" xfId="0" applyFont="1" applyFill="1" applyBorder="1" applyAlignment="1">
      <alignment horizontal="center" vertical="center" shrinkToFit="1"/>
    </xf>
    <xf numFmtId="0" fontId="46" fillId="8" borderId="7" xfId="0" applyFont="1" applyFill="1" applyBorder="1" applyAlignment="1">
      <alignment vertical="center" shrinkToFit="1"/>
    </xf>
    <xf numFmtId="0" fontId="47" fillId="8" borderId="7" xfId="0" applyFont="1" applyFill="1" applyBorder="1" applyAlignment="1" applyProtection="1">
      <alignment horizontal="center" vertical="center" shrinkToFit="1"/>
      <protection locked="0"/>
    </xf>
    <xf numFmtId="0" fontId="44" fillId="8" borderId="15" xfId="0" applyFont="1" applyFill="1" applyBorder="1" applyAlignment="1">
      <alignment horizontal="center" vertical="center" shrinkToFit="1"/>
    </xf>
    <xf numFmtId="0" fontId="46" fillId="8" borderId="40" xfId="0" applyFont="1" applyFill="1" applyBorder="1" applyAlignment="1">
      <alignment horizontal="center" vertical="center" shrinkToFit="1"/>
    </xf>
    <xf numFmtId="0" fontId="46" fillId="8" borderId="6" xfId="0" applyFont="1" applyFill="1" applyBorder="1" applyAlignment="1">
      <alignment vertical="center" shrinkToFit="1"/>
    </xf>
    <xf numFmtId="0" fontId="47" fillId="8" borderId="6" xfId="0" applyFont="1" applyFill="1" applyBorder="1" applyAlignment="1" applyProtection="1">
      <alignment horizontal="center" vertical="center" shrinkToFit="1"/>
      <protection locked="0"/>
    </xf>
    <xf numFmtId="0" fontId="46" fillId="8" borderId="6" xfId="0" applyFont="1" applyFill="1" applyBorder="1" applyAlignment="1">
      <alignment horizontal="center" vertical="center" shrinkToFit="1"/>
    </xf>
    <xf numFmtId="0" fontId="47" fillId="8" borderId="41" xfId="0" applyFont="1" applyFill="1" applyBorder="1" applyAlignment="1" applyProtection="1">
      <alignment horizontal="center" vertical="center" shrinkToFit="1"/>
      <protection locked="0"/>
    </xf>
    <xf numFmtId="0" fontId="44" fillId="8" borderId="14" xfId="0" applyFont="1" applyFill="1" applyBorder="1" applyAlignment="1">
      <alignment horizontal="center" vertical="center" shrinkToFit="1"/>
    </xf>
    <xf numFmtId="0" fontId="44" fillId="18" borderId="14" xfId="0" applyFont="1" applyFill="1" applyBorder="1" applyAlignment="1">
      <alignment horizontal="center" vertical="center" shrinkToFit="1"/>
    </xf>
    <xf numFmtId="0" fontId="44" fillId="18" borderId="15" xfId="0" applyFont="1" applyFill="1" applyBorder="1" applyAlignment="1">
      <alignment horizontal="center" vertical="center" shrinkToFit="1"/>
    </xf>
    <xf numFmtId="0" fontId="47" fillId="19" borderId="41" xfId="0" applyFont="1" applyFill="1" applyBorder="1" applyAlignment="1" applyProtection="1">
      <alignment horizontal="center" vertical="center" shrinkToFit="1"/>
      <protection locked="0"/>
    </xf>
    <xf numFmtId="0" fontId="72" fillId="14" borderId="171" xfId="0" applyFont="1" applyFill="1" applyBorder="1" applyAlignment="1">
      <alignment vertical="center"/>
    </xf>
    <xf numFmtId="0" fontId="42" fillId="18" borderId="0" xfId="0" applyFont="1" applyFill="1" applyAlignment="1">
      <alignment vertical="center"/>
    </xf>
    <xf numFmtId="0" fontId="46" fillId="0" borderId="7" xfId="0" applyFont="1" applyFill="1" applyBorder="1" applyAlignment="1">
      <alignment horizontal="center" vertical="center" shrinkToFit="1"/>
    </xf>
    <xf numFmtId="20" fontId="44" fillId="18" borderId="84" xfId="0" applyNumberFormat="1" applyFont="1" applyFill="1" applyBorder="1" applyAlignment="1">
      <alignment vertical="center"/>
    </xf>
    <xf numFmtId="0" fontId="44" fillId="18" borderId="14" xfId="0" applyFont="1" applyFill="1" applyBorder="1" applyAlignment="1" applyProtection="1">
      <alignment horizontal="center" vertical="center" shrinkToFit="1"/>
      <protection locked="0"/>
    </xf>
    <xf numFmtId="0" fontId="42" fillId="18" borderId="14" xfId="0" applyFont="1" applyFill="1" applyBorder="1" applyAlignment="1">
      <alignment horizontal="center" vertical="center" shrinkToFit="1"/>
    </xf>
    <xf numFmtId="0" fontId="44" fillId="18" borderId="7" xfId="0" applyFont="1" applyFill="1" applyBorder="1" applyAlignment="1">
      <alignment horizontal="center" vertical="center" shrinkToFit="1"/>
    </xf>
    <xf numFmtId="0" fontId="44" fillId="18" borderId="7" xfId="0" applyFont="1" applyFill="1" applyBorder="1" applyAlignment="1">
      <alignment vertical="center" shrinkToFit="1"/>
    </xf>
    <xf numFmtId="0" fontId="45" fillId="18" borderId="7" xfId="0" applyFont="1" applyFill="1" applyBorder="1" applyAlignment="1" applyProtection="1">
      <alignment horizontal="center" vertical="center" shrinkToFit="1"/>
      <protection locked="0"/>
    </xf>
    <xf numFmtId="0" fontId="44" fillId="19" borderId="14" xfId="0" applyFont="1" applyFill="1" applyBorder="1" applyAlignment="1" applyProtection="1">
      <alignment horizontal="center" vertical="center" shrinkToFit="1"/>
      <protection locked="0"/>
    </xf>
    <xf numFmtId="0" fontId="72" fillId="18" borderId="99" xfId="0" applyFont="1" applyFill="1" applyBorder="1" applyAlignment="1">
      <alignment vertical="center"/>
    </xf>
    <xf numFmtId="0" fontId="44" fillId="20" borderId="15" xfId="0" applyFont="1" applyFill="1" applyBorder="1" applyAlignment="1" applyProtection="1">
      <alignment horizontal="center" vertical="center" shrinkToFit="1"/>
      <protection locked="0"/>
    </xf>
    <xf numFmtId="0" fontId="44" fillId="14" borderId="14" xfId="0" applyFont="1" applyFill="1" applyBorder="1" applyAlignment="1" applyProtection="1">
      <alignment horizontal="center" vertical="center" shrinkToFit="1"/>
      <protection locked="0"/>
    </xf>
    <xf numFmtId="0" fontId="44" fillId="0" borderId="15" xfId="0" applyFont="1" applyFill="1" applyBorder="1" applyAlignment="1" applyProtection="1">
      <alignment horizontal="center" vertical="center" shrinkToFit="1"/>
      <protection locked="0"/>
    </xf>
    <xf numFmtId="0" fontId="0" fillId="8" borderId="0" xfId="0" applyFill="1"/>
    <xf numFmtId="20" fontId="44" fillId="0" borderId="192" xfId="0" applyNumberFormat="1" applyFont="1" applyBorder="1" applyAlignment="1">
      <alignment vertical="center"/>
    </xf>
    <xf numFmtId="0" fontId="46" fillId="15" borderId="40" xfId="0" applyFont="1" applyFill="1" applyBorder="1" applyAlignment="1">
      <alignment horizontal="center" vertical="center" shrinkToFit="1"/>
    </xf>
    <xf numFmtId="0" fontId="44" fillId="18" borderId="15" xfId="0" applyFont="1" applyFill="1" applyBorder="1" applyAlignment="1" applyProtection="1">
      <alignment horizontal="center" vertical="center" shrinkToFit="1"/>
      <protection locked="0"/>
    </xf>
    <xf numFmtId="0" fontId="69" fillId="0" borderId="91" xfId="0" applyFont="1" applyBorder="1" applyAlignment="1">
      <alignment horizontal="center" vertical="center"/>
    </xf>
    <xf numFmtId="0" fontId="69" fillId="0" borderId="130" xfId="0" applyFont="1" applyBorder="1" applyAlignment="1">
      <alignment horizontal="center" vertical="center"/>
    </xf>
    <xf numFmtId="0" fontId="69" fillId="0" borderId="91" xfId="0" applyFont="1" applyBorder="1" applyAlignment="1">
      <alignment vertical="center" shrinkToFit="1"/>
    </xf>
    <xf numFmtId="0" fontId="69" fillId="0" borderId="130" xfId="0" applyFont="1" applyBorder="1" applyAlignment="1">
      <alignment vertical="center" shrinkToFit="1"/>
    </xf>
    <xf numFmtId="0" fontId="69" fillId="0" borderId="25" xfId="0" applyFont="1" applyBorder="1" applyAlignment="1">
      <alignment vertical="center" shrinkToFit="1"/>
    </xf>
    <xf numFmtId="14" fontId="69" fillId="0" borderId="91" xfId="0" applyNumberFormat="1" applyFont="1" applyBorder="1" applyAlignment="1">
      <alignment horizontal="left" vertical="center"/>
    </xf>
    <xf numFmtId="14" fontId="69" fillId="0" borderId="130" xfId="0" applyNumberFormat="1" applyFont="1" applyBorder="1" applyAlignment="1">
      <alignment horizontal="left" vertical="center"/>
    </xf>
    <xf numFmtId="14" fontId="69" fillId="0" borderId="25" xfId="0" applyNumberFormat="1" applyFont="1" applyBorder="1" applyAlignment="1">
      <alignment horizontal="left" vertical="center"/>
    </xf>
    <xf numFmtId="20" fontId="44" fillId="0" borderId="82" xfId="0" applyNumberFormat="1" applyFont="1" applyBorder="1" applyAlignment="1">
      <alignment horizontal="center" vertical="center"/>
    </xf>
    <xf numFmtId="20" fontId="44" fillId="0" borderId="14" xfId="0" applyNumberFormat="1" applyFont="1" applyBorder="1" applyAlignment="1">
      <alignment horizontal="center" vertical="center"/>
    </xf>
    <xf numFmtId="0" fontId="37" fillId="1" borderId="135" xfId="0" applyFont="1" applyFill="1" applyBorder="1" applyAlignment="1">
      <alignment vertical="center" shrinkToFit="1"/>
    </xf>
    <xf numFmtId="0" fontId="38" fillId="1" borderId="136" xfId="0" applyFont="1" applyFill="1" applyBorder="1" applyAlignment="1">
      <alignment vertical="center" shrinkToFit="1"/>
    </xf>
    <xf numFmtId="0" fontId="38" fillId="0" borderId="31" xfId="0" applyFont="1" applyBorder="1" applyAlignment="1">
      <alignment horizontal="center" vertical="center" textRotation="255" wrapText="1"/>
    </xf>
    <xf numFmtId="0" fontId="38" fillId="0" borderId="32" xfId="0" applyFont="1" applyBorder="1" applyAlignment="1">
      <alignment horizontal="center" vertical="center" textRotation="255" wrapText="1"/>
    </xf>
    <xf numFmtId="0" fontId="38" fillId="0" borderId="13" xfId="0" applyFont="1" applyBorder="1" applyAlignment="1">
      <alignment horizontal="center" vertical="center" textRotation="255" wrapText="1"/>
    </xf>
    <xf numFmtId="0" fontId="37" fillId="0" borderId="135" xfId="0" applyFont="1" applyBorder="1" applyAlignment="1">
      <alignment vertical="center" shrinkToFit="1"/>
    </xf>
    <xf numFmtId="0" fontId="38" fillId="0" borderId="136" xfId="0" applyFont="1" applyBorder="1" applyAlignment="1">
      <alignment vertical="center" shrinkToFit="1"/>
    </xf>
    <xf numFmtId="0" fontId="37" fillId="0" borderId="135" xfId="0" applyFont="1" applyBorder="1" applyAlignment="1">
      <alignment horizontal="left" vertical="center" shrinkToFit="1"/>
    </xf>
    <xf numFmtId="0" fontId="43" fillId="0" borderId="137" xfId="0" applyFont="1" applyBorder="1" applyAlignment="1" applyProtection="1">
      <alignment horizontal="center" vertical="center" shrinkToFit="1"/>
      <protection locked="0"/>
    </xf>
    <xf numFmtId="0" fontId="51" fillId="0" borderId="138" xfId="0" applyFont="1" applyBorder="1" applyAlignment="1">
      <alignment vertical="center" shrinkToFit="1"/>
    </xf>
    <xf numFmtId="0" fontId="37" fillId="0" borderId="21" xfId="0" applyFont="1" applyBorder="1" applyAlignment="1">
      <alignment horizontal="center" vertical="center" textRotation="255"/>
    </xf>
    <xf numFmtId="0" fontId="37" fillId="0" borderId="67" xfId="0" applyFont="1" applyBorder="1" applyAlignment="1">
      <alignment horizontal="center" vertical="center" textRotation="255"/>
    </xf>
    <xf numFmtId="0" fontId="37" fillId="0" borderId="19" xfId="0" applyFont="1" applyBorder="1" applyAlignment="1">
      <alignment horizontal="center" vertical="center" textRotation="255"/>
    </xf>
    <xf numFmtId="0" fontId="37" fillId="1" borderId="135" xfId="0" applyFont="1" applyFill="1" applyBorder="1" applyAlignment="1">
      <alignment horizontal="left" vertical="center" shrinkToFit="1"/>
    </xf>
    <xf numFmtId="0" fontId="43" fillId="1" borderId="137" xfId="0" applyFont="1" applyFill="1" applyBorder="1" applyAlignment="1" applyProtection="1">
      <alignment horizontal="center" vertical="center" shrinkToFit="1"/>
      <protection locked="0"/>
    </xf>
    <xf numFmtId="0" fontId="51" fillId="1" borderId="138" xfId="0" applyFont="1" applyFill="1" applyBorder="1" applyAlignment="1">
      <alignment vertical="center" shrinkToFit="1"/>
    </xf>
    <xf numFmtId="0" fontId="46" fillId="12" borderId="130" xfId="0" applyFont="1" applyFill="1" applyBorder="1" applyAlignment="1">
      <alignment horizontal="center" vertical="center"/>
    </xf>
    <xf numFmtId="0" fontId="36" fillId="12" borderId="130" xfId="0" applyFont="1" applyFill="1" applyBorder="1" applyAlignment="1">
      <alignment horizontal="center" vertical="center"/>
    </xf>
    <xf numFmtId="0" fontId="39" fillId="0" borderId="139" xfId="0" applyFont="1" applyBorder="1" applyAlignment="1">
      <alignment horizontal="center" vertical="center" wrapText="1"/>
    </xf>
    <xf numFmtId="0" fontId="39" fillId="0" borderId="140" xfId="0" applyFont="1" applyBorder="1" applyAlignment="1">
      <alignment horizontal="center" vertical="center" wrapText="1"/>
    </xf>
    <xf numFmtId="0" fontId="39" fillId="0" borderId="141" xfId="0" applyFont="1" applyBorder="1" applyAlignment="1">
      <alignment horizontal="center" vertical="center" wrapText="1"/>
    </xf>
    <xf numFmtId="0" fontId="46" fillId="0" borderId="142" xfId="0" applyFont="1" applyBorder="1" applyAlignment="1">
      <alignment horizontal="center" vertical="center" shrinkToFit="1"/>
    </xf>
    <xf numFmtId="0" fontId="36" fillId="0" borderId="143" xfId="0" applyFont="1" applyBorder="1" applyAlignment="1">
      <alignment horizontal="center" vertical="center" shrinkToFit="1"/>
    </xf>
    <xf numFmtId="0" fontId="43" fillId="0" borderId="135" xfId="0" applyFont="1" applyBorder="1" applyAlignment="1" applyProtection="1">
      <alignment horizontal="center" vertical="center" shrinkToFit="1"/>
      <protection locked="0"/>
    </xf>
    <xf numFmtId="0" fontId="51" fillId="0" borderId="136" xfId="0" applyFont="1" applyBorder="1" applyAlignment="1">
      <alignment vertical="center" shrinkToFit="1"/>
    </xf>
    <xf numFmtId="0" fontId="43" fillId="1" borderId="135" xfId="0" applyFont="1" applyFill="1" applyBorder="1" applyAlignment="1" applyProtection="1">
      <alignment horizontal="center" vertical="center" shrinkToFit="1"/>
      <protection locked="0"/>
    </xf>
    <xf numFmtId="0" fontId="51" fillId="1" borderId="136" xfId="0" applyFont="1" applyFill="1" applyBorder="1" applyAlignment="1">
      <alignment vertical="center" shrinkToFit="1"/>
    </xf>
    <xf numFmtId="0" fontId="37" fillId="0" borderId="85" xfId="0" applyFont="1" applyBorder="1" applyAlignment="1">
      <alignment horizontal="center" vertical="center" textRotation="255"/>
    </xf>
    <xf numFmtId="0" fontId="37" fillId="0" borderId="140" xfId="0" applyFont="1" applyBorder="1" applyAlignment="1">
      <alignment horizontal="center" vertical="center" textRotation="255"/>
    </xf>
    <xf numFmtId="0" fontId="41" fillId="16" borderId="144" xfId="0" applyFont="1" applyFill="1" applyBorder="1" applyAlignment="1" applyProtection="1">
      <alignment horizontal="center" vertical="center"/>
      <protection locked="0"/>
    </xf>
    <xf numFmtId="0" fontId="41" fillId="16" borderId="145" xfId="0" applyFont="1" applyFill="1" applyBorder="1" applyAlignment="1" applyProtection="1">
      <alignment horizontal="center" vertical="center"/>
      <protection locked="0"/>
    </xf>
    <xf numFmtId="0" fontId="41" fillId="16" borderId="146" xfId="0" applyFont="1" applyFill="1" applyBorder="1" applyAlignment="1" applyProtection="1">
      <alignment horizontal="center" vertical="center"/>
      <protection locked="0"/>
    </xf>
    <xf numFmtId="0" fontId="48" fillId="0" borderId="31" xfId="0" applyFont="1" applyBorder="1" applyAlignment="1">
      <alignment horizontal="center" vertical="center" wrapText="1" shrinkToFit="1"/>
    </xf>
    <xf numFmtId="0" fontId="50" fillId="0" borderId="13" xfId="0" applyFont="1" applyBorder="1" applyAlignment="1">
      <alignment horizontal="center" vertical="center" wrapText="1" shrinkToFit="1"/>
    </xf>
    <xf numFmtId="0" fontId="48" fillId="1" borderId="31" xfId="0" applyFont="1" applyFill="1" applyBorder="1" applyAlignment="1">
      <alignment horizontal="center" vertical="center" wrapText="1" shrinkToFit="1"/>
    </xf>
    <xf numFmtId="0" fontId="50" fillId="1" borderId="13" xfId="0" applyFont="1" applyFill="1" applyBorder="1" applyAlignment="1">
      <alignment horizontal="center" vertical="center" wrapText="1" shrinkToFit="1"/>
    </xf>
    <xf numFmtId="0" fontId="46" fillId="1" borderId="142" xfId="0" applyFont="1" applyFill="1" applyBorder="1" applyAlignment="1">
      <alignment horizontal="center" vertical="center" shrinkToFit="1"/>
    </xf>
    <xf numFmtId="0" fontId="36" fillId="1" borderId="143" xfId="0" applyFont="1" applyFill="1" applyBorder="1" applyAlignment="1">
      <alignment horizontal="center" vertical="center" shrinkToFit="1"/>
    </xf>
    <xf numFmtId="0" fontId="43" fillId="16" borderId="91" xfId="0" applyFont="1" applyFill="1" applyBorder="1" applyAlignment="1">
      <alignment horizontal="center" vertical="top" shrinkToFit="1"/>
    </xf>
    <xf numFmtId="0" fontId="43" fillId="16" borderId="130" xfId="0" applyFont="1" applyFill="1" applyBorder="1" applyAlignment="1">
      <alignment horizontal="center" vertical="top" shrinkToFit="1"/>
    </xf>
    <xf numFmtId="0" fontId="43" fillId="16" borderId="25" xfId="0" applyFont="1" applyFill="1" applyBorder="1" applyAlignment="1">
      <alignment horizontal="center" vertical="top" shrinkToFit="1"/>
    </xf>
    <xf numFmtId="0" fontId="44" fillId="0" borderId="135" xfId="0" applyFont="1" applyBorder="1" applyAlignment="1">
      <alignment horizontal="center" vertical="center" shrinkToFit="1"/>
    </xf>
    <xf numFmtId="0" fontId="44" fillId="0" borderId="102" xfId="0" applyFont="1" applyBorder="1" applyAlignment="1">
      <alignment horizontal="center" vertical="center" shrinkToFit="1"/>
    </xf>
    <xf numFmtId="0" fontId="44" fillId="0" borderId="136" xfId="0" applyFont="1" applyBorder="1" applyAlignment="1">
      <alignment horizontal="center" vertical="center" shrinkToFit="1"/>
    </xf>
    <xf numFmtId="0" fontId="42" fillId="0" borderId="82" xfId="0" applyFont="1" applyBorder="1" applyAlignment="1">
      <alignment horizontal="center" vertical="center" wrapText="1" shrinkToFit="1"/>
    </xf>
    <xf numFmtId="0" fontId="58" fillId="0" borderId="13" xfId="0" applyFont="1" applyBorder="1" applyAlignment="1">
      <alignment horizontal="center" vertical="center" wrapText="1" shrinkToFit="1"/>
    </xf>
    <xf numFmtId="0" fontId="37" fillId="0" borderId="88" xfId="0" applyFont="1" applyBorder="1" applyAlignment="1">
      <alignment horizontal="center" vertical="center" shrinkToFit="1"/>
    </xf>
    <xf numFmtId="0" fontId="38" fillId="0" borderId="143" xfId="0" applyFont="1" applyBorder="1" applyAlignment="1">
      <alignment horizontal="center" vertical="center" shrinkToFit="1"/>
    </xf>
    <xf numFmtId="0" fontId="42" fillId="0" borderId="31" xfId="0" applyFont="1" applyBorder="1" applyAlignment="1">
      <alignment horizontal="center" vertical="center" wrapText="1" shrinkToFit="1"/>
    </xf>
    <xf numFmtId="0" fontId="42" fillId="0" borderId="32" xfId="0" applyFont="1" applyBorder="1" applyAlignment="1">
      <alignment horizontal="center" vertical="center" wrapText="1" shrinkToFit="1"/>
    </xf>
    <xf numFmtId="0" fontId="42" fillId="0" borderId="13" xfId="0" applyFont="1" applyBorder="1" applyAlignment="1">
      <alignment horizontal="center" vertical="center" wrapText="1" shrinkToFit="1"/>
    </xf>
    <xf numFmtId="0" fontId="37" fillId="13" borderId="83" xfId="0" applyFont="1" applyFill="1" applyBorder="1" applyAlignment="1">
      <alignment horizontal="left" vertical="center" shrinkToFit="1"/>
    </xf>
    <xf numFmtId="0" fontId="38" fillId="13" borderId="136" xfId="0" applyFont="1" applyFill="1" applyBorder="1" applyAlignment="1">
      <alignment vertical="center" shrinkToFit="1"/>
    </xf>
    <xf numFmtId="0" fontId="56" fillId="0" borderId="83" xfId="0" applyFont="1" applyBorder="1" applyAlignment="1" applyProtection="1">
      <alignment horizontal="center" vertical="center" shrinkToFit="1"/>
      <protection locked="0"/>
    </xf>
    <xf numFmtId="0" fontId="59" fillId="0" borderId="136" xfId="0" applyFont="1" applyBorder="1" applyAlignment="1">
      <alignment vertical="center" shrinkToFit="1"/>
    </xf>
    <xf numFmtId="0" fontId="37" fillId="0" borderId="83" xfId="0" applyFont="1" applyBorder="1" applyAlignment="1">
      <alignment vertical="center" shrinkToFit="1"/>
    </xf>
    <xf numFmtId="0" fontId="37" fillId="0" borderId="83" xfId="0" applyFont="1" applyBorder="1" applyAlignment="1">
      <alignment horizontal="left" vertical="center" shrinkToFit="1"/>
    </xf>
    <xf numFmtId="0" fontId="37" fillId="13" borderId="88" xfId="0" applyFont="1" applyFill="1" applyBorder="1" applyAlignment="1">
      <alignment horizontal="center" vertical="center" shrinkToFit="1"/>
    </xf>
    <xf numFmtId="0" fontId="38" fillId="13" borderId="143" xfId="0" applyFont="1" applyFill="1" applyBorder="1" applyAlignment="1">
      <alignment vertical="center" shrinkToFit="1"/>
    </xf>
    <xf numFmtId="0" fontId="56" fillId="0" borderId="89" xfId="0" applyFont="1" applyBorder="1" applyAlignment="1" applyProtection="1">
      <alignment horizontal="center" vertical="center" shrinkToFit="1"/>
      <protection locked="0"/>
    </xf>
    <xf numFmtId="0" fontId="59" fillId="0" borderId="138" xfId="0" applyFont="1" applyBorder="1" applyAlignment="1">
      <alignment vertical="center" shrinkToFit="1"/>
    </xf>
    <xf numFmtId="0" fontId="56" fillId="13" borderId="89" xfId="0" applyFont="1" applyFill="1" applyBorder="1" applyAlignment="1" applyProtection="1">
      <alignment horizontal="center" vertical="center" shrinkToFit="1"/>
      <protection locked="0"/>
    </xf>
    <xf numFmtId="0" fontId="59" fillId="13" borderId="138" xfId="0" applyFont="1" applyFill="1" applyBorder="1" applyAlignment="1">
      <alignment vertical="center" shrinkToFit="1"/>
    </xf>
    <xf numFmtId="0" fontId="35" fillId="0" borderId="91" xfId="0" applyFont="1" applyBorder="1" applyAlignment="1">
      <alignment horizontal="left" vertical="center" indent="2"/>
    </xf>
    <xf numFmtId="0" fontId="35" fillId="0" borderId="130" xfId="0" applyFont="1" applyBorder="1" applyAlignment="1">
      <alignment horizontal="left" vertical="center" indent="2"/>
    </xf>
    <xf numFmtId="0" fontId="35" fillId="0" borderId="25" xfId="0" applyFont="1" applyBorder="1" applyAlignment="1">
      <alignment horizontal="left" vertical="center" indent="2"/>
    </xf>
    <xf numFmtId="0" fontId="37" fillId="0" borderId="147" xfId="0" applyFont="1" applyBorder="1" applyAlignment="1">
      <alignment horizontal="center" vertical="center" textRotation="255" wrapText="1"/>
    </xf>
    <xf numFmtId="0" fontId="37" fillId="0" borderId="84" xfId="0" applyFont="1" applyBorder="1" applyAlignment="1">
      <alignment horizontal="center" vertical="center" textRotation="255" wrapText="1"/>
    </xf>
    <xf numFmtId="0" fontId="37" fillId="0" borderId="47" xfId="0" applyFont="1" applyBorder="1" applyAlignment="1">
      <alignment horizontal="center" vertical="center" textRotation="255" wrapText="1"/>
    </xf>
    <xf numFmtId="0" fontId="37" fillId="0" borderId="31" xfId="0" applyFont="1" applyBorder="1" applyAlignment="1">
      <alignment horizontal="center" vertical="center" textRotation="255" wrapText="1"/>
    </xf>
    <xf numFmtId="0" fontId="37" fillId="0" borderId="32" xfId="0" applyFont="1" applyBorder="1" applyAlignment="1">
      <alignment horizontal="center" vertical="center" textRotation="255" wrapText="1"/>
    </xf>
    <xf numFmtId="0" fontId="37" fillId="0" borderId="13" xfId="0" applyFont="1" applyBorder="1" applyAlignment="1">
      <alignment horizontal="center" vertical="center" textRotation="255" wrapText="1"/>
    </xf>
    <xf numFmtId="0" fontId="41" fillId="0" borderId="21" xfId="0" applyFont="1" applyBorder="1" applyAlignment="1">
      <alignment horizontal="center" vertical="center"/>
    </xf>
    <xf numFmtId="0" fontId="41" fillId="0" borderId="67" xfId="0" applyFont="1" applyBorder="1" applyAlignment="1">
      <alignment horizontal="center" vertical="center"/>
    </xf>
    <xf numFmtId="0" fontId="41" fillId="0" borderId="19" xfId="0" applyFont="1" applyBorder="1" applyAlignment="1">
      <alignment horizontal="center" vertical="center"/>
    </xf>
    <xf numFmtId="0" fontId="39" fillId="0" borderId="135" xfId="0" applyFont="1" applyBorder="1" applyAlignment="1" applyProtection="1">
      <alignment horizontal="center" vertical="center" shrinkToFit="1"/>
      <protection locked="0"/>
    </xf>
    <xf numFmtId="0" fontId="52" fillId="0" borderId="136" xfId="0" applyFont="1" applyBorder="1" applyAlignment="1">
      <alignment vertical="center" shrinkToFit="1"/>
    </xf>
    <xf numFmtId="0" fontId="43" fillId="16" borderId="91" xfId="0" applyFont="1" applyFill="1" applyBorder="1" applyAlignment="1">
      <alignment horizontal="center" shrinkToFit="1"/>
    </xf>
    <xf numFmtId="0" fontId="43" fillId="16" borderId="130" xfId="0" applyFont="1" applyFill="1" applyBorder="1" applyAlignment="1">
      <alignment horizontal="center" shrinkToFit="1"/>
    </xf>
    <xf numFmtId="0" fontId="43" fillId="16" borderId="25" xfId="0" applyFont="1" applyFill="1" applyBorder="1" applyAlignment="1">
      <alignment horizontal="center" shrinkToFit="1"/>
    </xf>
    <xf numFmtId="0" fontId="56" fillId="13" borderId="83" xfId="0" applyFont="1" applyFill="1" applyBorder="1" applyAlignment="1" applyProtection="1">
      <alignment horizontal="center" vertical="center" shrinkToFit="1"/>
      <protection locked="0"/>
    </xf>
    <xf numFmtId="0" fontId="59" fillId="13" borderId="136" xfId="0" applyFont="1" applyFill="1" applyBorder="1" applyAlignment="1">
      <alignment vertical="center" shrinkToFit="1"/>
    </xf>
    <xf numFmtId="0" fontId="57" fillId="13" borderId="83" xfId="0" applyFont="1" applyFill="1" applyBorder="1" applyAlignment="1">
      <alignment vertical="center" shrinkToFit="1"/>
    </xf>
    <xf numFmtId="0" fontId="39" fillId="0" borderId="137" xfId="0" applyFont="1" applyBorder="1" applyAlignment="1" applyProtection="1">
      <alignment horizontal="center" vertical="center" shrinkToFit="1"/>
      <protection locked="0"/>
    </xf>
    <xf numFmtId="0" fontId="52" fillId="0" borderId="138" xfId="0" applyFont="1" applyBorder="1" applyAlignment="1">
      <alignment vertical="center" shrinkToFit="1"/>
    </xf>
    <xf numFmtId="0" fontId="14" fillId="0" borderId="40" xfId="0" applyFont="1" applyBorder="1" applyAlignment="1">
      <alignment horizontal="center" vertical="center"/>
    </xf>
    <xf numFmtId="0" fontId="14" fillId="0" borderId="84" xfId="0" applyFont="1" applyBorder="1" applyAlignment="1">
      <alignment horizontal="center" vertical="center"/>
    </xf>
    <xf numFmtId="0" fontId="15" fillId="0" borderId="0" xfId="0" applyFont="1" applyAlignment="1">
      <alignment horizontal="center"/>
    </xf>
    <xf numFmtId="0" fontId="15" fillId="0" borderId="91" xfId="0" applyFont="1" applyBorder="1" applyAlignment="1">
      <alignment horizontal="center" vertical="center"/>
    </xf>
    <xf numFmtId="0" fontId="15" fillId="0" borderId="130" xfId="0" applyFont="1" applyBorder="1" applyAlignment="1">
      <alignment horizontal="center" vertical="center"/>
    </xf>
    <xf numFmtId="0" fontId="15" fillId="0" borderId="25" xfId="0" applyFont="1" applyBorder="1" applyAlignment="1">
      <alignment horizontal="center" vertical="center"/>
    </xf>
    <xf numFmtId="0" fontId="15" fillId="0" borderId="2" xfId="0" applyFont="1" applyBorder="1" applyAlignment="1">
      <alignment horizontal="center" vertical="center"/>
    </xf>
    <xf numFmtId="0" fontId="15" fillId="0" borderId="59" xfId="0" applyFont="1" applyBorder="1" applyAlignment="1">
      <alignment horizontal="center" vertical="center"/>
    </xf>
    <xf numFmtId="0" fontId="15" fillId="0" borderId="1" xfId="0" applyFont="1" applyBorder="1" applyAlignment="1">
      <alignment horizontal="center" vertical="center"/>
    </xf>
    <xf numFmtId="0" fontId="14" fillId="0" borderId="148" xfId="0" applyFont="1" applyBorder="1" applyAlignment="1">
      <alignment horizontal="left" vertical="top"/>
    </xf>
    <xf numFmtId="0" fontId="14" fillId="0" borderId="149" xfId="0" applyFont="1" applyBorder="1" applyAlignment="1">
      <alignment horizontal="left" vertical="top"/>
    </xf>
    <xf numFmtId="0" fontId="14" fillId="0" borderId="9" xfId="0" applyFont="1" applyBorder="1" applyAlignment="1">
      <alignment horizontal="left" vertical="top"/>
    </xf>
    <xf numFmtId="0" fontId="14" fillId="0" borderId="2" xfId="0" applyFont="1" applyBorder="1" applyAlignment="1">
      <alignment horizontal="left" vertical="top"/>
    </xf>
    <xf numFmtId="0" fontId="14" fillId="0" borderId="59" xfId="0" applyFont="1" applyBorder="1" applyAlignment="1">
      <alignment horizontal="left" vertical="top"/>
    </xf>
    <xf numFmtId="0" fontId="14" fillId="0" borderId="1" xfId="0" applyFont="1" applyBorder="1" applyAlignment="1">
      <alignment horizontal="left" vertical="top"/>
    </xf>
    <xf numFmtId="0" fontId="14" fillId="0" borderId="3" xfId="0" applyFont="1" applyBorder="1" applyAlignment="1">
      <alignment horizontal="left" vertical="top"/>
    </xf>
    <xf numFmtId="0" fontId="14" fillId="0" borderId="4" xfId="0" applyFont="1" applyBorder="1" applyAlignment="1">
      <alignment horizontal="left" vertical="top"/>
    </xf>
    <xf numFmtId="0" fontId="14" fillId="0" borderId="5" xfId="0" applyFont="1" applyBorder="1" applyAlignment="1">
      <alignment horizontal="left" vertical="top"/>
    </xf>
    <xf numFmtId="0" fontId="14" fillId="0" borderId="65" xfId="0" applyFont="1" applyBorder="1" applyAlignment="1">
      <alignment horizontal="left" vertical="top"/>
    </xf>
    <xf numFmtId="0" fontId="14" fillId="0" borderId="68" xfId="0" applyFont="1" applyBorder="1" applyAlignment="1">
      <alignment horizontal="left" vertical="top"/>
    </xf>
    <xf numFmtId="0" fontId="14" fillId="0" borderId="12" xfId="0" applyFont="1" applyBorder="1" applyAlignment="1">
      <alignment horizontal="left" vertical="top"/>
    </xf>
    <xf numFmtId="0" fontId="14" fillId="0" borderId="148" xfId="0" applyFont="1" applyBorder="1" applyAlignment="1">
      <alignment horizontal="center" vertical="center"/>
    </xf>
    <xf numFmtId="0" fontId="14" fillId="0" borderId="55" xfId="0" applyFont="1" applyBorder="1" applyAlignment="1">
      <alignment horizontal="center" vertical="center"/>
    </xf>
    <xf numFmtId="0" fontId="76" fillId="0" borderId="0" xfId="0" applyFont="1" applyAlignment="1">
      <alignment horizontal="center" shrinkToFit="1"/>
    </xf>
    <xf numFmtId="14" fontId="75" fillId="0" borderId="0" xfId="0" applyNumberFormat="1" applyFont="1" applyAlignment="1">
      <alignment horizontal="center"/>
    </xf>
    <xf numFmtId="0" fontId="76" fillId="0" borderId="0" xfId="0" applyFont="1" applyAlignment="1">
      <alignment horizontal="left"/>
    </xf>
    <xf numFmtId="0" fontId="75" fillId="0" borderId="0" xfId="0" applyFont="1" applyAlignment="1">
      <alignment horizontal="center"/>
    </xf>
    <xf numFmtId="0" fontId="8" fillId="0" borderId="0" xfId="0" applyFont="1" applyAlignment="1">
      <alignment horizontal="left" vertical="top" textRotation="255" shrinkToFit="1"/>
    </xf>
    <xf numFmtId="0" fontId="8" fillId="0" borderId="0" xfId="0" applyFont="1" applyAlignment="1">
      <alignment horizontal="right" vertical="top" textRotation="255" shrinkToFit="1"/>
    </xf>
    <xf numFmtId="0" fontId="8" fillId="0" borderId="0" xfId="0" applyFont="1" applyAlignment="1">
      <alignment horizontal="center" vertical="top" textRotation="255" shrinkToFit="1"/>
    </xf>
    <xf numFmtId="0" fontId="3" fillId="0" borderId="0" xfId="0" applyFont="1" applyAlignment="1">
      <alignment horizontal="center" vertical="top"/>
    </xf>
    <xf numFmtId="0" fontId="4" fillId="15" borderId="91" xfId="0" applyFont="1" applyFill="1" applyBorder="1" applyAlignment="1">
      <alignment horizontal="center" vertical="top"/>
    </xf>
    <xf numFmtId="0" fontId="0" fillId="15" borderId="130" xfId="0" applyFill="1" applyBorder="1" applyAlignment="1">
      <alignment vertical="top"/>
    </xf>
    <xf numFmtId="0" fontId="0" fillId="15" borderId="25" xfId="0" applyFill="1" applyBorder="1" applyAlignment="1">
      <alignment vertical="top"/>
    </xf>
    <xf numFmtId="0" fontId="4" fillId="0" borderId="0" xfId="0" applyFont="1" applyAlignment="1">
      <alignment horizontal="center" vertical="top"/>
    </xf>
    <xf numFmtId="0" fontId="0" fillId="0" borderId="0" xfId="0" applyAlignment="1">
      <alignment vertical="top"/>
    </xf>
    <xf numFmtId="0" fontId="30" fillId="0" borderId="0" xfId="0" applyFont="1" applyAlignment="1">
      <alignment horizontal="center" vertical="center"/>
    </xf>
    <xf numFmtId="0" fontId="8" fillId="0" borderId="31" xfId="0" applyFont="1" applyBorder="1" applyAlignment="1">
      <alignment horizontal="center" vertical="top" textRotation="255" shrinkToFit="1"/>
    </xf>
    <xf numFmtId="0" fontId="0" fillId="0" borderId="32" xfId="0" applyBorder="1"/>
    <xf numFmtId="0" fontId="0" fillId="0" borderId="13" xfId="0" applyBorder="1"/>
    <xf numFmtId="0" fontId="8" fillId="0" borderId="32" xfId="0" applyFont="1" applyBorder="1" applyAlignment="1">
      <alignment horizontal="center" vertical="top" textRotation="255" shrinkToFit="1"/>
    </xf>
    <xf numFmtId="0" fontId="8" fillId="0" borderId="13" xfId="0" applyFont="1" applyBorder="1" applyAlignment="1">
      <alignment horizontal="center" vertical="top" textRotation="255" shrinkToFit="1"/>
    </xf>
    <xf numFmtId="0" fontId="4" fillId="15" borderId="91" xfId="0" applyFont="1" applyFill="1" applyBorder="1" applyAlignment="1">
      <alignment horizontal="center" vertical="center" shrinkToFit="1"/>
    </xf>
    <xf numFmtId="0" fontId="4" fillId="15" borderId="130" xfId="0" applyFont="1" applyFill="1" applyBorder="1" applyAlignment="1">
      <alignment horizontal="center" vertical="center" shrinkToFit="1"/>
    </xf>
    <xf numFmtId="0" fontId="4" fillId="15" borderId="25" xfId="0" applyFont="1" applyFill="1" applyBorder="1" applyAlignment="1">
      <alignment horizontal="center" vertical="center" shrinkToFit="1"/>
    </xf>
    <xf numFmtId="0" fontId="28" fillId="0" borderId="0" xfId="0" applyFont="1" applyAlignment="1">
      <alignment horizontal="center" vertical="top"/>
    </xf>
    <xf numFmtId="0" fontId="4" fillId="0" borderId="91" xfId="0" applyFont="1" applyBorder="1" applyAlignment="1">
      <alignment horizontal="center" vertical="center" shrinkToFit="1"/>
    </xf>
    <xf numFmtId="0" fontId="4" fillId="0" borderId="130" xfId="0" applyFont="1" applyBorder="1" applyAlignment="1">
      <alignment horizontal="center" vertical="center" shrinkToFit="1"/>
    </xf>
    <xf numFmtId="0" fontId="4" fillId="0" borderId="25" xfId="0" applyFont="1" applyBorder="1" applyAlignment="1">
      <alignment horizontal="center" vertical="center" shrinkToFit="1"/>
    </xf>
    <xf numFmtId="0" fontId="4" fillId="0" borderId="0" xfId="0" applyFont="1" applyAlignment="1">
      <alignment horizontal="center"/>
    </xf>
    <xf numFmtId="0" fontId="4" fillId="0" borderId="18" xfId="0" applyFont="1" applyBorder="1" applyAlignment="1">
      <alignment horizontal="center" vertical="center"/>
    </xf>
    <xf numFmtId="0" fontId="4" fillId="0" borderId="91" xfId="0" applyFont="1" applyBorder="1" applyAlignment="1">
      <alignment horizontal="center" vertical="center"/>
    </xf>
    <xf numFmtId="0" fontId="4" fillId="0" borderId="130" xfId="0" applyFont="1" applyBorder="1" applyAlignment="1">
      <alignment horizontal="center" vertical="center"/>
    </xf>
    <xf numFmtId="0" fontId="4" fillId="0" borderId="25" xfId="0" applyFont="1" applyBorder="1" applyAlignment="1">
      <alignment horizontal="center" vertical="center"/>
    </xf>
    <xf numFmtId="0" fontId="15" fillId="0" borderId="2" xfId="0" applyFont="1" applyBorder="1" applyAlignment="1">
      <alignment horizontal="left" vertical="center" indent="1"/>
    </xf>
    <xf numFmtId="0" fontId="15" fillId="0" borderId="59" xfId="0" applyFont="1" applyBorder="1" applyAlignment="1">
      <alignment horizontal="left" vertical="center" indent="1"/>
    </xf>
    <xf numFmtId="0" fontId="15" fillId="0" borderId="1" xfId="0" applyFont="1" applyBorder="1" applyAlignment="1">
      <alignment horizontal="left" vertical="center" indent="1"/>
    </xf>
    <xf numFmtId="0" fontId="11" fillId="0" borderId="0" xfId="0" applyFont="1" applyAlignment="1">
      <alignment horizontal="center"/>
    </xf>
    <xf numFmtId="0" fontId="11" fillId="0" borderId="68" xfId="0" applyFont="1" applyBorder="1" applyAlignment="1">
      <alignment horizontal="center"/>
    </xf>
    <xf numFmtId="0" fontId="11" fillId="0" borderId="21" xfId="0" applyFont="1" applyBorder="1" applyAlignment="1">
      <alignment horizontal="center" vertical="center"/>
    </xf>
    <xf numFmtId="0" fontId="11" fillId="0" borderId="67" xfId="0" applyFont="1" applyBorder="1" applyAlignment="1">
      <alignment horizontal="center" vertical="center"/>
    </xf>
    <xf numFmtId="0" fontId="11" fillId="0" borderId="19" xfId="0" applyFont="1" applyBorder="1" applyAlignment="1">
      <alignment horizontal="center" vertical="center"/>
    </xf>
    <xf numFmtId="0" fontId="11" fillId="0" borderId="149" xfId="0" applyFont="1" applyBorder="1" applyAlignment="1">
      <alignment horizontal="center"/>
    </xf>
    <xf numFmtId="0" fontId="11" fillId="0" borderId="53" xfId="0" applyFont="1" applyBorder="1" applyAlignment="1">
      <alignment horizontal="center"/>
    </xf>
    <xf numFmtId="0" fontId="17" fillId="0" borderId="3" xfId="0" applyFont="1" applyBorder="1" applyAlignment="1">
      <alignment horizontal="center" vertical="center"/>
    </xf>
    <xf numFmtId="0" fontId="17" fillId="0" borderId="2" xfId="0" applyFont="1" applyBorder="1" applyAlignment="1">
      <alignment horizontal="center" vertical="center"/>
    </xf>
    <xf numFmtId="0" fontId="11" fillId="0" borderId="151" xfId="0" applyFont="1" applyBorder="1" applyAlignment="1">
      <alignment horizontal="center"/>
    </xf>
    <xf numFmtId="0" fontId="11" fillId="0" borderId="52" xfId="0" applyFont="1" applyBorder="1" applyAlignment="1">
      <alignment horizontal="center"/>
    </xf>
    <xf numFmtId="0" fontId="17" fillId="0" borderId="152" xfId="0" applyFont="1" applyBorder="1" applyAlignment="1">
      <alignment horizontal="center" vertical="center"/>
    </xf>
    <xf numFmtId="0" fontId="17" fillId="0" borderId="153" xfId="0" applyFont="1" applyBorder="1" applyAlignment="1">
      <alignment horizontal="center" vertical="center"/>
    </xf>
    <xf numFmtId="0" fontId="11" fillId="0" borderId="34" xfId="0" applyFont="1" applyBorder="1" applyAlignment="1">
      <alignment horizontal="center"/>
    </xf>
    <xf numFmtId="0" fontId="11" fillId="0" borderId="150" xfId="0" applyFont="1" applyBorder="1" applyAlignment="1">
      <alignment horizontal="center"/>
    </xf>
    <xf numFmtId="0" fontId="11" fillId="0" borderId="44" xfId="0" applyFont="1" applyBorder="1" applyAlignment="1">
      <alignment horizontal="center"/>
    </xf>
    <xf numFmtId="0" fontId="11" fillId="0" borderId="36" xfId="0" applyFont="1" applyBorder="1" applyAlignment="1">
      <alignment horizontal="center"/>
    </xf>
    <xf numFmtId="0" fontId="11" fillId="0" borderId="91" xfId="0" applyFont="1" applyBorder="1" applyAlignment="1">
      <alignment horizontal="center" vertical="center"/>
    </xf>
    <xf numFmtId="0" fontId="11" fillId="0" borderId="130" xfId="0" applyFont="1" applyBorder="1" applyAlignment="1">
      <alignment horizontal="center" vertical="center"/>
    </xf>
    <xf numFmtId="0" fontId="11" fillId="0" borderId="25" xfId="0" applyFont="1" applyBorder="1" applyAlignment="1">
      <alignment horizontal="center" vertical="center"/>
    </xf>
    <xf numFmtId="0" fontId="11" fillId="0" borderId="154" xfId="0" applyFont="1" applyBorder="1" applyAlignment="1">
      <alignment horizontal="center" vertical="center"/>
    </xf>
    <xf numFmtId="0" fontId="11" fillId="0" borderId="155" xfId="0" applyFont="1" applyBorder="1" applyAlignment="1">
      <alignment horizontal="center" vertical="center"/>
    </xf>
    <xf numFmtId="0" fontId="6" fillId="0" borderId="0" xfId="0" applyFont="1" applyAlignment="1">
      <alignment horizontal="center" vertical="top"/>
    </xf>
    <xf numFmtId="0" fontId="17" fillId="0" borderId="0" xfId="0" applyFont="1" applyAlignment="1">
      <alignment horizontal="center" vertical="center"/>
    </xf>
    <xf numFmtId="0" fontId="13" fillId="0" borderId="0" xfId="0" applyFont="1" applyAlignment="1">
      <alignment horizontal="center" vertical="top"/>
    </xf>
    <xf numFmtId="0" fontId="7" fillId="0" borderId="0" xfId="0" applyFont="1" applyAlignment="1">
      <alignment horizontal="center" vertical="top"/>
    </xf>
    <xf numFmtId="0" fontId="17" fillId="0" borderId="91" xfId="0" applyFont="1" applyBorder="1" applyAlignment="1">
      <alignment horizontal="center" vertical="center" shrinkToFit="1"/>
    </xf>
    <xf numFmtId="0" fontId="17" fillId="0" borderId="130" xfId="0" applyFont="1" applyBorder="1" applyAlignment="1">
      <alignment horizontal="center" vertical="center" shrinkToFit="1"/>
    </xf>
    <xf numFmtId="0" fontId="17" fillId="0" borderId="25" xfId="0" applyFont="1" applyBorder="1" applyAlignment="1">
      <alignment horizontal="center" vertical="center" shrinkToFit="1"/>
    </xf>
    <xf numFmtId="0" fontId="26" fillId="0" borderId="0" xfId="0" applyFont="1" applyAlignment="1">
      <alignment horizontal="center" vertical="center"/>
    </xf>
    <xf numFmtId="0" fontId="17" fillId="0" borderId="0" xfId="0" applyFont="1" applyAlignment="1">
      <alignment horizontal="center" vertical="center" shrinkToFit="1"/>
    </xf>
    <xf numFmtId="0" fontId="79" fillId="0" borderId="0" xfId="0" applyFont="1" applyAlignment="1">
      <alignment vertical="center"/>
    </xf>
    <xf numFmtId="0" fontId="44" fillId="0" borderId="15" xfId="0" applyFont="1" applyFill="1" applyBorder="1" applyAlignment="1">
      <alignment horizontal="center" vertical="center" shrinkToFit="1"/>
    </xf>
    <xf numFmtId="0" fontId="46" fillId="0" borderId="40" xfId="0" applyFont="1" applyFill="1" applyBorder="1" applyAlignment="1">
      <alignment horizontal="center" vertical="center" shrinkToFit="1"/>
    </xf>
    <xf numFmtId="0" fontId="46" fillId="0" borderId="88" xfId="0" applyFont="1" applyFill="1" applyBorder="1" applyAlignment="1">
      <alignment horizontal="center" vertical="center" shrinkToFit="1"/>
    </xf>
    <xf numFmtId="0" fontId="46" fillId="0" borderId="83" xfId="0" applyFont="1" applyFill="1" applyBorder="1" applyAlignment="1">
      <alignment horizontal="center" vertical="center" shrinkToFit="1"/>
    </xf>
    <xf numFmtId="0" fontId="44" fillId="0" borderId="187" xfId="0" applyFont="1" applyFill="1" applyBorder="1" applyAlignment="1" applyProtection="1">
      <alignment horizontal="center" vertical="center" shrinkToFit="1"/>
      <protection locked="0"/>
    </xf>
    <xf numFmtId="0" fontId="46" fillId="0" borderId="189" xfId="0" applyFont="1" applyFill="1" applyBorder="1" applyAlignment="1">
      <alignment horizontal="center" vertical="center" shrinkToFit="1"/>
    </xf>
    <xf numFmtId="0" fontId="46" fillId="0" borderId="188" xfId="0" applyFont="1" applyFill="1" applyBorder="1" applyAlignment="1">
      <alignment vertical="center" shrinkToFit="1"/>
    </xf>
    <xf numFmtId="0" fontId="47" fillId="0" borderId="188" xfId="0" applyFont="1" applyFill="1" applyBorder="1" applyAlignment="1" applyProtection="1">
      <alignment horizontal="center" vertical="center" shrinkToFit="1"/>
      <protection locked="0"/>
    </xf>
    <xf numFmtId="0" fontId="47" fillId="0" borderId="83" xfId="0" applyFont="1" applyFill="1" applyBorder="1" applyAlignment="1" applyProtection="1">
      <alignment horizontal="center" vertical="center" shrinkToFit="1"/>
      <protection locked="0"/>
    </xf>
    <xf numFmtId="0" fontId="46" fillId="0" borderId="83" xfId="0" applyFont="1" applyFill="1" applyBorder="1" applyAlignment="1">
      <alignment vertical="center" shrinkToFit="1"/>
    </xf>
    <xf numFmtId="0" fontId="47" fillId="0" borderId="190" xfId="0" applyFont="1" applyFill="1" applyBorder="1" applyAlignment="1" applyProtection="1">
      <alignment horizontal="center" vertical="center" shrinkToFit="1"/>
      <protection locked="0"/>
    </xf>
    <xf numFmtId="0" fontId="46" fillId="15" borderId="83" xfId="0" applyFont="1" applyFill="1" applyBorder="1" applyAlignment="1">
      <alignment horizontal="center" vertical="center" shrinkToFit="1"/>
    </xf>
    <xf numFmtId="0" fontId="44" fillId="19" borderId="15" xfId="0" applyFont="1" applyFill="1" applyBorder="1" applyAlignment="1" applyProtection="1">
      <alignment horizontal="center" vertical="center" shrinkToFit="1"/>
      <protection locked="0"/>
    </xf>
    <xf numFmtId="0" fontId="46" fillId="15" borderId="191" xfId="0" applyFont="1" applyFill="1" applyBorder="1" applyAlignment="1">
      <alignment horizontal="center" vertical="center" shrinkToFit="1"/>
    </xf>
    <xf numFmtId="0" fontId="46" fillId="15" borderId="188" xfId="0" applyFont="1" applyFill="1" applyBorder="1" applyAlignment="1">
      <alignment horizontal="center" vertical="center" shrinkToFit="1"/>
    </xf>
    <xf numFmtId="0" fontId="78" fillId="18" borderId="6" xfId="0" applyFont="1" applyFill="1" applyBorder="1" applyAlignment="1" applyProtection="1">
      <alignment horizontal="center" vertical="center" shrinkToFit="1"/>
      <protection locked="0"/>
    </xf>
    <xf numFmtId="0" fontId="78" fillId="18" borderId="41" xfId="0" applyFont="1" applyFill="1" applyBorder="1" applyAlignment="1" applyProtection="1">
      <alignment horizontal="center" vertical="center" shrinkToFit="1"/>
      <protection locked="0"/>
    </xf>
    <xf numFmtId="0" fontId="47" fillId="15" borderId="41" xfId="0" applyFont="1" applyFill="1" applyBorder="1" applyAlignment="1" applyProtection="1">
      <alignment horizontal="center" vertical="center" shrinkToFit="1"/>
      <protection locked="0"/>
    </xf>
    <xf numFmtId="0" fontId="44" fillId="8" borderId="15" xfId="0" applyFont="1" applyFill="1" applyBorder="1" applyAlignment="1" applyProtection="1">
      <alignment horizontal="center" vertical="center" shrinkToFit="1"/>
      <protection locked="0"/>
    </xf>
    <xf numFmtId="0" fontId="46" fillId="8" borderId="84" xfId="0" applyFont="1" applyFill="1" applyBorder="1" applyAlignment="1">
      <alignment horizontal="center" vertical="center" shrinkToFit="1"/>
    </xf>
    <xf numFmtId="0" fontId="47" fillId="8" borderId="58" xfId="0" applyFont="1" applyFill="1" applyBorder="1" applyAlignment="1" applyProtection="1">
      <alignment horizontal="center" vertical="center" shrinkToFit="1"/>
      <protection locked="0"/>
    </xf>
    <xf numFmtId="0" fontId="76" fillId="0" borderId="0" xfId="0" applyFont="1" applyAlignment="1">
      <alignment horizontal="center" vertical="center" shrinkToFit="1"/>
    </xf>
    <xf numFmtId="0" fontId="41" fillId="0" borderId="0" xfId="0" applyFont="1" applyAlignment="1">
      <alignment horizontal="center" vertical="center"/>
    </xf>
    <xf numFmtId="0" fontId="75" fillId="0" borderId="0" xfId="0" applyFont="1" applyAlignment="1" applyProtection="1">
      <alignment vertical="center"/>
      <protection locked="0"/>
    </xf>
    <xf numFmtId="0" fontId="41" fillId="0" borderId="0" xfId="0" applyFont="1" applyAlignment="1">
      <alignment vertical="center"/>
    </xf>
    <xf numFmtId="0" fontId="36" fillId="0" borderId="0" xfId="0" applyFont="1" applyAlignment="1">
      <alignment vertical="center" shrinkToFit="1"/>
    </xf>
    <xf numFmtId="1" fontId="36" fillId="0" borderId="0" xfId="0" applyNumberFormat="1" applyFont="1" applyAlignment="1">
      <alignment horizontal="right" vertical="center"/>
    </xf>
    <xf numFmtId="0" fontId="36" fillId="0" borderId="0" xfId="0" applyFont="1" applyAlignment="1">
      <alignment horizontal="right" vertical="center"/>
    </xf>
    <xf numFmtId="0" fontId="36" fillId="14" borderId="18" xfId="0" applyFont="1" applyFill="1" applyBorder="1" applyAlignment="1">
      <alignment horizontal="center" vertical="center"/>
    </xf>
    <xf numFmtId="0" fontId="36" fillId="0" borderId="18" xfId="0" applyFont="1" applyBorder="1" applyAlignment="1">
      <alignment horizontal="center" vertical="center"/>
    </xf>
    <xf numFmtId="56" fontId="36" fillId="18" borderId="18" xfId="0" quotePrefix="1" applyNumberFormat="1" applyFont="1" applyFill="1" applyBorder="1" applyAlignment="1">
      <alignment horizontal="center" vertical="center"/>
    </xf>
    <xf numFmtId="0" fontId="36" fillId="18" borderId="18" xfId="0" applyFont="1" applyFill="1" applyBorder="1" applyAlignment="1">
      <alignment horizontal="center" vertical="center"/>
    </xf>
    <xf numFmtId="0" fontId="36" fillId="18" borderId="18" xfId="0" quotePrefix="1" applyFont="1" applyFill="1" applyBorder="1" applyAlignment="1">
      <alignment horizontal="center" vertical="center"/>
    </xf>
    <xf numFmtId="0" fontId="36" fillId="11" borderId="18" xfId="0" applyFont="1" applyFill="1" applyBorder="1" applyAlignment="1">
      <alignment horizontal="center" vertical="center"/>
    </xf>
    <xf numFmtId="0" fontId="36" fillId="0" borderId="18" xfId="0" applyFont="1" applyBorder="1" applyAlignment="1">
      <alignment horizontal="center" vertical="center"/>
    </xf>
    <xf numFmtId="0" fontId="36" fillId="0" borderId="18" xfId="0" applyFont="1" applyBorder="1" applyAlignment="1">
      <alignment horizontal="center" vertical="center" shrinkToFit="1"/>
    </xf>
    <xf numFmtId="0" fontId="38" fillId="0" borderId="18" xfId="0" applyFont="1" applyBorder="1" applyAlignment="1">
      <alignment horizontal="center" vertical="center"/>
    </xf>
    <xf numFmtId="0" fontId="67" fillId="0" borderId="31" xfId="0" applyFont="1" applyBorder="1" applyAlignment="1">
      <alignment horizontal="left" vertical="center" shrinkToFit="1"/>
    </xf>
    <xf numFmtId="0" fontId="36" fillId="0" borderId="131" xfId="0" applyFont="1" applyBorder="1" applyAlignment="1">
      <alignment horizontal="center" vertical="center"/>
    </xf>
    <xf numFmtId="0" fontId="36" fillId="0" borderId="103" xfId="0" applyFont="1" applyBorder="1" applyAlignment="1">
      <alignment horizontal="center" vertical="center"/>
    </xf>
    <xf numFmtId="0" fontId="36" fillId="0" borderId="132" xfId="0" applyFont="1" applyBorder="1" applyAlignment="1">
      <alignment horizontal="center" vertical="center"/>
    </xf>
    <xf numFmtId="0" fontId="36" fillId="0" borderId="3" xfId="0" applyFont="1" applyBorder="1" applyAlignment="1">
      <alignment horizontal="left" vertical="center"/>
    </xf>
    <xf numFmtId="0" fontId="41" fillId="0" borderId="4" xfId="0" applyFont="1" applyBorder="1" applyAlignment="1">
      <alignment horizontal="center" vertical="center"/>
    </xf>
    <xf numFmtId="0" fontId="36" fillId="0" borderId="5" xfId="0" applyFont="1" applyBorder="1" applyAlignment="1">
      <alignment vertical="center"/>
    </xf>
    <xf numFmtId="0" fontId="36" fillId="18" borderId="3" xfId="0" applyFont="1" applyFill="1" applyBorder="1" applyAlignment="1">
      <alignment horizontal="left" vertical="center"/>
    </xf>
    <xf numFmtId="0" fontId="46" fillId="18" borderId="4" xfId="0" applyFont="1" applyFill="1" applyBorder="1" applyAlignment="1">
      <alignment horizontal="center" vertical="center"/>
    </xf>
    <xf numFmtId="0" fontId="36" fillId="18" borderId="5" xfId="0" applyFont="1" applyFill="1" applyBorder="1" applyAlignment="1">
      <alignment vertical="center"/>
    </xf>
    <xf numFmtId="0" fontId="36" fillId="11" borderId="3" xfId="0" applyFont="1" applyFill="1" applyBorder="1" applyAlignment="1">
      <alignment horizontal="left" vertical="center"/>
    </xf>
    <xf numFmtId="0" fontId="46" fillId="11" borderId="4" xfId="0" applyFont="1" applyFill="1" applyBorder="1" applyAlignment="1">
      <alignment horizontal="center" vertical="center"/>
    </xf>
    <xf numFmtId="0" fontId="36" fillId="11" borderId="5" xfId="0" applyFont="1" applyFill="1" applyBorder="1" applyAlignment="1">
      <alignment vertical="center"/>
    </xf>
    <xf numFmtId="178" fontId="36" fillId="0" borderId="31" xfId="0" applyNumberFormat="1" applyFont="1" applyBorder="1" applyAlignment="1">
      <alignment horizontal="right" vertical="center"/>
    </xf>
    <xf numFmtId="178" fontId="46" fillId="0" borderId="31" xfId="0" applyNumberFormat="1" applyFont="1" applyBorder="1" applyAlignment="1">
      <alignment horizontal="right" vertical="center"/>
    </xf>
    <xf numFmtId="1" fontId="36" fillId="0" borderId="3" xfId="0" applyNumberFormat="1" applyFont="1" applyBorder="1" applyAlignment="1">
      <alignment horizontal="right" vertical="center"/>
    </xf>
    <xf numFmtId="178" fontId="36" fillId="0" borderId="5" xfId="0" applyNumberFormat="1" applyFont="1" applyBorder="1" applyAlignment="1">
      <alignment horizontal="center" vertical="center"/>
    </xf>
    <xf numFmtId="1" fontId="36" fillId="0" borderId="31" xfId="0" applyNumberFormat="1" applyFont="1" applyBorder="1" applyAlignment="1">
      <alignment horizontal="right" vertical="center"/>
    </xf>
    <xf numFmtId="0" fontId="47" fillId="0" borderId="31" xfId="0" applyFont="1" applyBorder="1" applyAlignment="1">
      <alignment horizontal="center" vertical="center" shrinkToFit="1"/>
    </xf>
    <xf numFmtId="0" fontId="36" fillId="0" borderId="31" xfId="0" applyFont="1" applyBorder="1" applyAlignment="1" applyProtection="1">
      <alignment horizontal="right" vertical="center" shrinkToFit="1"/>
      <protection locked="0"/>
    </xf>
    <xf numFmtId="0" fontId="38" fillId="0" borderId="33" xfId="0" applyFont="1" applyBorder="1" applyAlignment="1">
      <alignment horizontal="center" vertical="center"/>
    </xf>
    <xf numFmtId="0" fontId="67" fillId="0" borderId="13" xfId="0" applyFont="1" applyBorder="1" applyAlignment="1">
      <alignment horizontal="left" vertical="center" shrinkToFit="1"/>
    </xf>
    <xf numFmtId="0" fontId="36" fillId="0" borderId="133" xfId="0" applyFont="1" applyBorder="1" applyAlignment="1">
      <alignment horizontal="center" vertical="center"/>
    </xf>
    <xf numFmtId="0" fontId="36" fillId="0" borderId="104" xfId="0" applyFont="1" applyBorder="1" applyAlignment="1">
      <alignment horizontal="center" vertical="center"/>
    </xf>
    <xf numFmtId="0" fontId="36" fillId="0" borderId="134" xfId="0" applyFont="1" applyBorder="1" applyAlignment="1">
      <alignment horizontal="center" vertical="center"/>
    </xf>
    <xf numFmtId="0" fontId="36" fillId="0" borderId="2" xfId="0" applyFont="1" applyBorder="1" applyAlignment="1">
      <alignment vertical="center"/>
    </xf>
    <xf numFmtId="0" fontId="36" fillId="0" borderId="59" xfId="0" applyFont="1" applyBorder="1" applyAlignment="1">
      <alignment horizontal="center" vertical="center"/>
    </xf>
    <xf numFmtId="0" fontId="36" fillId="0" borderId="1" xfId="0" applyFont="1" applyBorder="1" applyAlignment="1">
      <alignment vertical="center"/>
    </xf>
    <xf numFmtId="0" fontId="36" fillId="18" borderId="2" xfId="0" applyFont="1" applyFill="1" applyBorder="1" applyAlignment="1">
      <alignment vertical="center"/>
    </xf>
    <xf numFmtId="0" fontId="36" fillId="18" borderId="1" xfId="0" applyFont="1" applyFill="1" applyBorder="1" applyAlignment="1">
      <alignment vertical="center"/>
    </xf>
    <xf numFmtId="0" fontId="36" fillId="11" borderId="2" xfId="0" applyFont="1" applyFill="1" applyBorder="1" applyAlignment="1">
      <alignment vertical="center"/>
    </xf>
    <xf numFmtId="0" fontId="36" fillId="11" borderId="59" xfId="0" applyFont="1" applyFill="1" applyBorder="1" applyAlignment="1">
      <alignment horizontal="center" vertical="center"/>
    </xf>
    <xf numFmtId="0" fontId="36" fillId="11" borderId="1" xfId="0" applyFont="1" applyFill="1" applyBorder="1" applyAlignment="1">
      <alignment vertical="center"/>
    </xf>
    <xf numFmtId="178" fontId="36" fillId="0" borderId="13" xfId="0" applyNumberFormat="1" applyFont="1" applyBorder="1" applyAlignment="1">
      <alignment horizontal="right" vertical="center"/>
    </xf>
    <xf numFmtId="178" fontId="46" fillId="0" borderId="13" xfId="0" applyNumberFormat="1" applyFont="1" applyBorder="1" applyAlignment="1">
      <alignment horizontal="right" vertical="center"/>
    </xf>
    <xf numFmtId="1" fontId="36" fillId="0" borderId="2" xfId="0" applyNumberFormat="1" applyFont="1" applyBorder="1" applyAlignment="1">
      <alignment horizontal="right" vertical="center"/>
    </xf>
    <xf numFmtId="178" fontId="36" fillId="0" borderId="1" xfId="0" applyNumberFormat="1" applyFont="1" applyBorder="1" applyAlignment="1">
      <alignment horizontal="center" vertical="center"/>
    </xf>
    <xf numFmtId="1" fontId="36" fillId="0" borderId="13" xfId="0" applyNumberFormat="1" applyFont="1" applyBorder="1" applyAlignment="1">
      <alignment horizontal="right" vertical="center"/>
    </xf>
    <xf numFmtId="0" fontId="47" fillId="0" borderId="13" xfId="0" applyFont="1" applyBorder="1" applyAlignment="1">
      <alignment horizontal="center" vertical="center" shrinkToFit="1"/>
    </xf>
    <xf numFmtId="0" fontId="36" fillId="0" borderId="13" xfId="0" applyFont="1" applyBorder="1" applyAlignment="1" applyProtection="1">
      <alignment horizontal="right" vertical="center" shrinkToFit="1"/>
      <protection locked="0"/>
    </xf>
    <xf numFmtId="0" fontId="36" fillId="0" borderId="3" xfId="0" applyFont="1" applyBorder="1" applyAlignment="1">
      <alignment vertical="center"/>
    </xf>
    <xf numFmtId="0" fontId="38" fillId="0" borderId="31" xfId="0" applyFont="1" applyBorder="1" applyAlignment="1">
      <alignment horizontal="left" vertical="center" shrinkToFit="1"/>
    </xf>
    <xf numFmtId="0" fontId="46" fillId="0" borderId="4" xfId="0" applyFont="1" applyBorder="1" applyAlignment="1">
      <alignment horizontal="center" vertical="center"/>
    </xf>
    <xf numFmtId="0" fontId="36" fillId="0" borderId="4" xfId="0" applyFont="1" applyBorder="1" applyAlignment="1">
      <alignment vertical="center"/>
    </xf>
    <xf numFmtId="0" fontId="43" fillId="0" borderId="31" xfId="0" applyFont="1" applyBorder="1" applyAlignment="1">
      <alignment horizontal="center" vertical="center" shrinkToFit="1"/>
    </xf>
    <xf numFmtId="0" fontId="38" fillId="0" borderId="13" xfId="0" applyFont="1" applyBorder="1" applyAlignment="1">
      <alignment horizontal="left" vertical="center" shrinkToFit="1"/>
    </xf>
    <xf numFmtId="0" fontId="36" fillId="0" borderId="59" xfId="0" applyFont="1" applyBorder="1" applyAlignment="1">
      <alignment vertical="center"/>
    </xf>
    <xf numFmtId="0" fontId="43" fillId="0" borderId="13" xfId="0" applyFont="1" applyBorder="1" applyAlignment="1">
      <alignment horizontal="center" vertical="center" shrinkToFit="1"/>
    </xf>
    <xf numFmtId="0" fontId="80" fillId="0" borderId="131" xfId="0" applyFont="1" applyBorder="1" applyAlignment="1">
      <alignment horizontal="center" vertical="center"/>
    </xf>
    <xf numFmtId="0" fontId="80" fillId="0" borderId="103" xfId="0" applyFont="1" applyBorder="1" applyAlignment="1">
      <alignment horizontal="center" vertical="center"/>
    </xf>
    <xf numFmtId="0" fontId="80" fillId="0" borderId="132" xfId="0" applyFont="1" applyBorder="1" applyAlignment="1">
      <alignment horizontal="center" vertical="center"/>
    </xf>
    <xf numFmtId="0" fontId="80" fillId="0" borderId="133" xfId="0" applyFont="1" applyBorder="1" applyAlignment="1">
      <alignment horizontal="center" vertical="center"/>
    </xf>
    <xf numFmtId="0" fontId="80" fillId="0" borderId="104" xfId="0" applyFont="1" applyBorder="1" applyAlignment="1">
      <alignment horizontal="center" vertical="center"/>
    </xf>
    <xf numFmtId="0" fontId="80" fillId="0" borderId="134" xfId="0" applyFont="1" applyBorder="1" applyAlignment="1">
      <alignment horizontal="center" vertical="center"/>
    </xf>
    <xf numFmtId="0" fontId="80" fillId="11" borderId="3" xfId="0" applyFont="1" applyFill="1" applyBorder="1" applyAlignment="1">
      <alignment horizontal="center" vertical="center"/>
    </xf>
    <xf numFmtId="0" fontId="80" fillId="11" borderId="4" xfId="0" applyFont="1" applyFill="1" applyBorder="1" applyAlignment="1">
      <alignment horizontal="center" vertical="center"/>
    </xf>
    <xf numFmtId="0" fontId="80" fillId="11" borderId="5" xfId="0" applyFont="1" applyFill="1" applyBorder="1" applyAlignment="1">
      <alignment horizontal="center" vertical="center"/>
    </xf>
    <xf numFmtId="0" fontId="80" fillId="11" borderId="2" xfId="0" applyFont="1" applyFill="1" applyBorder="1" applyAlignment="1">
      <alignment horizontal="center" vertical="center"/>
    </xf>
    <xf numFmtId="0" fontId="80" fillId="11" borderId="59" xfId="0" applyFont="1" applyFill="1" applyBorder="1" applyAlignment="1">
      <alignment horizontal="center" vertical="center"/>
    </xf>
    <xf numFmtId="0" fontId="80" fillId="11" borderId="1" xfId="0" applyFont="1" applyFill="1" applyBorder="1" applyAlignment="1">
      <alignment horizontal="center" vertical="center"/>
    </xf>
    <xf numFmtId="178" fontId="36" fillId="0" borderId="4" xfId="0" applyNumberFormat="1" applyFont="1" applyBorder="1" applyAlignment="1">
      <alignment horizontal="center" vertical="center"/>
    </xf>
    <xf numFmtId="1" fontId="36" fillId="0" borderId="5" xfId="0" applyNumberFormat="1" applyFont="1" applyBorder="1" applyAlignment="1">
      <alignment horizontal="right" vertical="center"/>
    </xf>
    <xf numFmtId="178" fontId="36" fillId="0" borderId="59" xfId="0" applyNumberFormat="1" applyFont="1" applyBorder="1" applyAlignment="1">
      <alignment horizontal="center" vertical="center"/>
    </xf>
    <xf numFmtId="1" fontId="36" fillId="0" borderId="1" xfId="0" applyNumberFormat="1" applyFont="1" applyBorder="1" applyAlignment="1">
      <alignment horizontal="right" vertical="center"/>
    </xf>
    <xf numFmtId="0" fontId="38" fillId="0" borderId="0" xfId="0" applyFont="1" applyAlignment="1">
      <alignment vertical="center" shrinkToFit="1"/>
    </xf>
    <xf numFmtId="0" fontId="81" fillId="0" borderId="0" xfId="0" applyFont="1" applyAlignment="1">
      <alignment vertical="center"/>
    </xf>
    <xf numFmtId="1" fontId="38" fillId="0" borderId="0" xfId="0" applyNumberFormat="1" applyFont="1" applyAlignment="1">
      <alignment horizontal="right" vertical="center"/>
    </xf>
    <xf numFmtId="0" fontId="80" fillId="0" borderId="0" xfId="0" applyFont="1" applyAlignment="1">
      <alignment vertical="center"/>
    </xf>
    <xf numFmtId="0" fontId="36" fillId="11" borderId="91" xfId="0" applyFont="1" applyFill="1" applyBorder="1" applyAlignment="1">
      <alignment horizontal="center" vertical="center"/>
    </xf>
    <xf numFmtId="0" fontId="36" fillId="11" borderId="130" xfId="0" applyFont="1" applyFill="1" applyBorder="1" applyAlignment="1">
      <alignment horizontal="center" vertical="center"/>
    </xf>
    <xf numFmtId="0" fontId="36" fillId="11" borderId="25" xfId="0" applyFont="1" applyFill="1" applyBorder="1" applyAlignment="1">
      <alignment horizontal="center" vertical="center"/>
    </xf>
    <xf numFmtId="0" fontId="36" fillId="18" borderId="131" xfId="0" applyFont="1" applyFill="1" applyBorder="1" applyAlignment="1">
      <alignment horizontal="center" vertical="center"/>
    </xf>
    <xf numFmtId="0" fontId="36" fillId="18" borderId="103" xfId="0" applyFont="1" applyFill="1" applyBorder="1" applyAlignment="1">
      <alignment horizontal="center" vertical="center"/>
    </xf>
    <xf numFmtId="0" fontId="36" fillId="18" borderId="132" xfId="0" applyFont="1" applyFill="1" applyBorder="1" applyAlignment="1">
      <alignment horizontal="center" vertical="center"/>
    </xf>
    <xf numFmtId="0" fontId="36" fillId="18" borderId="133" xfId="0" applyFont="1" applyFill="1" applyBorder="1" applyAlignment="1">
      <alignment horizontal="center" vertical="center"/>
    </xf>
    <xf numFmtId="0" fontId="36" fillId="18" borderId="104" xfId="0" applyFont="1" applyFill="1" applyBorder="1" applyAlignment="1">
      <alignment horizontal="center" vertical="center"/>
    </xf>
    <xf numFmtId="0" fontId="36" fillId="18" borderId="134" xfId="0" applyFont="1" applyFill="1" applyBorder="1" applyAlignment="1">
      <alignment horizontal="center" vertical="center"/>
    </xf>
    <xf numFmtId="0" fontId="82" fillId="21" borderId="18" xfId="0" applyFont="1" applyFill="1" applyBorder="1" applyAlignment="1">
      <alignment horizontal="center" vertical="center"/>
    </xf>
    <xf numFmtId="0" fontId="36" fillId="21" borderId="3" xfId="0" applyFont="1" applyFill="1" applyBorder="1" applyAlignment="1">
      <alignment horizontal="left" vertical="center"/>
    </xf>
    <xf numFmtId="0" fontId="41" fillId="21" borderId="4" xfId="0" applyFont="1" applyFill="1" applyBorder="1" applyAlignment="1">
      <alignment horizontal="center" vertical="center"/>
    </xf>
    <xf numFmtId="0" fontId="36" fillId="21" borderId="5" xfId="0" applyFont="1" applyFill="1" applyBorder="1" applyAlignment="1">
      <alignment vertical="center"/>
    </xf>
    <xf numFmtId="0" fontId="82" fillId="21" borderId="3" xfId="0" applyFont="1" applyFill="1" applyBorder="1" applyAlignment="1">
      <alignment horizontal="left" vertical="center"/>
    </xf>
    <xf numFmtId="0" fontId="83" fillId="21" borderId="4" xfId="0" applyFont="1" applyFill="1" applyBorder="1" applyAlignment="1">
      <alignment horizontal="center" vertical="center"/>
    </xf>
    <xf numFmtId="0" fontId="82" fillId="21" borderId="5" xfId="0" applyFont="1" applyFill="1" applyBorder="1" applyAlignment="1">
      <alignment vertical="center"/>
    </xf>
    <xf numFmtId="0" fontId="36" fillId="21" borderId="2" xfId="0" applyFont="1" applyFill="1" applyBorder="1" applyAlignment="1">
      <alignment vertical="center"/>
    </xf>
    <xf numFmtId="0" fontId="36" fillId="21" borderId="59" xfId="0" applyFont="1" applyFill="1" applyBorder="1" applyAlignment="1">
      <alignment horizontal="center" vertical="center"/>
    </xf>
    <xf numFmtId="0" fontId="36" fillId="21" borderId="1" xfId="0" applyFont="1" applyFill="1" applyBorder="1" applyAlignment="1">
      <alignment vertical="center"/>
    </xf>
    <xf numFmtId="0" fontId="82" fillId="21" borderId="2" xfId="0" applyFont="1" applyFill="1" applyBorder="1" applyAlignment="1">
      <alignment vertical="center"/>
    </xf>
    <xf numFmtId="0" fontId="82" fillId="21" borderId="59" xfId="0" applyFont="1" applyFill="1" applyBorder="1" applyAlignment="1">
      <alignment horizontal="center" vertical="center"/>
    </xf>
    <xf numFmtId="0" fontId="82" fillId="21" borderId="1" xfId="0" applyFont="1" applyFill="1" applyBorder="1" applyAlignment="1">
      <alignment vertical="center"/>
    </xf>
    <xf numFmtId="0" fontId="36" fillId="21" borderId="3" xfId="0" applyFont="1" applyFill="1" applyBorder="1" applyAlignment="1">
      <alignment vertical="center"/>
    </xf>
    <xf numFmtId="0" fontId="36" fillId="11" borderId="4" xfId="0" applyFont="1" applyFill="1" applyBorder="1" applyAlignment="1">
      <alignment horizontal="center" vertical="center"/>
    </xf>
    <xf numFmtId="0" fontId="36" fillId="21" borderId="3" xfId="0" applyFont="1" applyFill="1" applyBorder="1" applyAlignment="1">
      <alignment horizontal="center" vertical="center"/>
    </xf>
    <xf numFmtId="0" fontId="36" fillId="21" borderId="4" xfId="0" applyFont="1" applyFill="1" applyBorder="1" applyAlignment="1">
      <alignment horizontal="center" vertical="center"/>
    </xf>
    <xf numFmtId="0" fontId="36" fillId="21" borderId="5" xfId="0" applyFont="1" applyFill="1" applyBorder="1" applyAlignment="1">
      <alignment horizontal="center" vertical="center"/>
    </xf>
    <xf numFmtId="0" fontId="82" fillId="21" borderId="3" xfId="0" applyFont="1" applyFill="1" applyBorder="1" applyAlignment="1">
      <alignment horizontal="center" vertical="center"/>
    </xf>
    <xf numFmtId="0" fontId="82" fillId="21" borderId="4" xfId="0" applyFont="1" applyFill="1" applyBorder="1" applyAlignment="1">
      <alignment horizontal="center" vertical="center"/>
    </xf>
    <xf numFmtId="0" fontId="82" fillId="21" borderId="5" xfId="0" applyFont="1" applyFill="1" applyBorder="1" applyAlignment="1">
      <alignment horizontal="center" vertical="center"/>
    </xf>
    <xf numFmtId="0" fontId="36" fillId="21" borderId="2" xfId="0" applyFont="1" applyFill="1" applyBorder="1" applyAlignment="1">
      <alignment horizontal="center" vertical="center"/>
    </xf>
    <xf numFmtId="0" fontId="36" fillId="21" borderId="1" xfId="0" applyFont="1" applyFill="1" applyBorder="1" applyAlignment="1">
      <alignment horizontal="center" vertical="center"/>
    </xf>
    <xf numFmtId="0" fontId="82" fillId="21" borderId="2" xfId="0" applyFont="1" applyFill="1" applyBorder="1" applyAlignment="1">
      <alignment horizontal="center" vertical="center"/>
    </xf>
    <xf numFmtId="0" fontId="82" fillId="21" borderId="59" xfId="0" applyFont="1" applyFill="1" applyBorder="1" applyAlignment="1">
      <alignment horizontal="center" vertical="center"/>
    </xf>
    <xf numFmtId="0" fontId="82" fillId="21" borderId="1" xfId="0" applyFont="1" applyFill="1" applyBorder="1" applyAlignment="1">
      <alignment horizontal="center" vertical="center"/>
    </xf>
    <xf numFmtId="0" fontId="36" fillId="15" borderId="3" xfId="0" applyFont="1" applyFill="1" applyBorder="1" applyAlignment="1">
      <alignment vertical="center"/>
    </xf>
    <xf numFmtId="0" fontId="36" fillId="15" borderId="4" xfId="0" applyFont="1" applyFill="1" applyBorder="1" applyAlignment="1">
      <alignment horizontal="center" vertical="center"/>
    </xf>
    <xf numFmtId="0" fontId="36" fillId="15" borderId="5" xfId="0" applyFont="1" applyFill="1" applyBorder="1" applyAlignment="1">
      <alignment vertical="center"/>
    </xf>
    <xf numFmtId="0" fontId="36" fillId="0" borderId="4" xfId="0" applyFont="1" applyBorder="1" applyAlignment="1">
      <alignment horizontal="center" vertical="center"/>
    </xf>
    <xf numFmtId="0" fontId="36" fillId="15" borderId="2" xfId="0" applyFont="1" applyFill="1" applyBorder="1" applyAlignment="1">
      <alignment vertical="center"/>
    </xf>
    <xf numFmtId="0" fontId="36" fillId="15" borderId="59" xfId="0" applyFont="1" applyFill="1" applyBorder="1" applyAlignment="1">
      <alignment horizontal="center" vertical="center"/>
    </xf>
    <xf numFmtId="0" fontId="36" fillId="15" borderId="1" xfId="0" applyFont="1" applyFill="1" applyBorder="1" applyAlignment="1">
      <alignment vertical="center"/>
    </xf>
    <xf numFmtId="0" fontId="38" fillId="0" borderId="0" xfId="0" applyFont="1" applyAlignment="1">
      <alignment horizontal="center" vertical="center"/>
    </xf>
    <xf numFmtId="0" fontId="38" fillId="0" borderId="0" xfId="0" applyFont="1" applyAlignment="1">
      <alignment horizontal="left" vertical="center" shrinkToFit="1"/>
    </xf>
    <xf numFmtId="0" fontId="81" fillId="0" borderId="0" xfId="0" applyFont="1" applyAlignment="1">
      <alignment horizontal="center" vertical="center"/>
    </xf>
    <xf numFmtId="178" fontId="36" fillId="0" borderId="0" xfId="0" applyNumberFormat="1" applyFont="1" applyAlignment="1">
      <alignment horizontal="right" vertical="center"/>
    </xf>
    <xf numFmtId="178" fontId="36" fillId="0" borderId="0" xfId="0" applyNumberFormat="1" applyFont="1" applyAlignment="1">
      <alignment horizontal="center" vertical="center"/>
    </xf>
    <xf numFmtId="0" fontId="36" fillId="0" borderId="0" xfId="0" applyFont="1" applyAlignment="1" applyProtection="1">
      <alignment horizontal="right" vertical="center" shrinkToFit="1"/>
      <protection locked="0"/>
    </xf>
    <xf numFmtId="0" fontId="36" fillId="0" borderId="91" xfId="0" applyFont="1" applyBorder="1" applyAlignment="1">
      <alignment horizontal="center" vertical="center"/>
    </xf>
    <xf numFmtId="0" fontId="36" fillId="0" borderId="130" xfId="0" applyFont="1" applyBorder="1" applyAlignment="1">
      <alignment horizontal="center" vertical="center"/>
    </xf>
    <xf numFmtId="0" fontId="36" fillId="0" borderId="25" xfId="0" applyFont="1" applyBorder="1" applyAlignment="1">
      <alignment horizontal="center" vertical="center"/>
    </xf>
    <xf numFmtId="0" fontId="36" fillId="0" borderId="3" xfId="0" applyFont="1" applyBorder="1" applyAlignment="1">
      <alignment horizontal="center" vertical="center"/>
    </xf>
    <xf numFmtId="0" fontId="36" fillId="0" borderId="5" xfId="0" applyFont="1" applyBorder="1" applyAlignment="1">
      <alignment horizontal="center" vertical="center"/>
    </xf>
    <xf numFmtId="0" fontId="36" fillId="0" borderId="2" xfId="0" applyFont="1" applyBorder="1" applyAlignment="1">
      <alignment horizontal="center" vertical="center"/>
    </xf>
    <xf numFmtId="0" fontId="36" fillId="0" borderId="1" xfId="0" applyFont="1" applyBorder="1" applyAlignment="1">
      <alignment horizontal="center" vertical="center"/>
    </xf>
    <xf numFmtId="0" fontId="38" fillId="0" borderId="31" xfId="0" applyFont="1" applyBorder="1" applyAlignment="1">
      <alignment horizontal="center" vertical="center"/>
    </xf>
    <xf numFmtId="0" fontId="38" fillId="0" borderId="13" xfId="0" applyFont="1" applyBorder="1" applyAlignment="1">
      <alignment horizontal="center" vertical="center"/>
    </xf>
    <xf numFmtId="0" fontId="80" fillId="0" borderId="0" xfId="0" applyFont="1" applyAlignment="1">
      <alignment horizontal="center" vertical="center"/>
    </xf>
    <xf numFmtId="0" fontId="80" fillId="11" borderId="0" xfId="0" applyFont="1" applyFill="1" applyAlignment="1">
      <alignment horizontal="center" vertical="center"/>
    </xf>
    <xf numFmtId="178" fontId="46" fillId="0" borderId="0" xfId="0" applyNumberFormat="1" applyFont="1" applyAlignment="1">
      <alignment horizontal="right" vertical="center"/>
    </xf>
    <xf numFmtId="0" fontId="47" fillId="0" borderId="0" xfId="0" applyFont="1" applyAlignment="1">
      <alignment horizontal="center" vertical="center" shrinkToFit="1"/>
    </xf>
    <xf numFmtId="0" fontId="84" fillId="0" borderId="0" xfId="0" applyFont="1" applyAlignment="1">
      <alignment vertical="center" shrinkToFit="1"/>
    </xf>
    <xf numFmtId="0" fontId="84" fillId="0" borderId="18" xfId="0" applyFont="1" applyBorder="1" applyAlignment="1">
      <alignment horizontal="center" vertical="center" shrinkToFit="1"/>
    </xf>
    <xf numFmtId="0" fontId="46" fillId="15" borderId="4" xfId="0" applyFont="1" applyFill="1" applyBorder="1" applyAlignment="1">
      <alignment horizontal="center" vertical="center"/>
    </xf>
    <xf numFmtId="0" fontId="36" fillId="15" borderId="3" xfId="0" applyFont="1" applyFill="1" applyBorder="1" applyAlignment="1">
      <alignment horizontal="left" vertical="center"/>
    </xf>
    <xf numFmtId="0" fontId="36" fillId="15" borderId="59" xfId="0" applyFont="1" applyFill="1" applyBorder="1" applyAlignment="1">
      <alignment vertical="center"/>
    </xf>
    <xf numFmtId="0" fontId="36" fillId="15" borderId="4" xfId="0" applyFont="1" applyFill="1" applyBorder="1" applyAlignment="1">
      <alignment vertical="center"/>
    </xf>
    <xf numFmtId="0" fontId="36" fillId="11" borderId="33" xfId="0" applyFont="1" applyFill="1" applyBorder="1" applyAlignment="1">
      <alignment vertical="center"/>
    </xf>
    <xf numFmtId="0" fontId="36" fillId="11" borderId="0" xfId="0" applyFont="1" applyFill="1" applyAlignment="1">
      <alignment horizontal="center" vertical="center"/>
    </xf>
    <xf numFmtId="0" fontId="36" fillId="11" borderId="60" xfId="0" applyFont="1" applyFill="1" applyBorder="1" applyAlignment="1">
      <alignment vertical="center"/>
    </xf>
    <xf numFmtId="0" fontId="38" fillId="11" borderId="3" xfId="0" applyFont="1" applyFill="1" applyBorder="1" applyAlignment="1">
      <alignment horizontal="left" vertical="center"/>
    </xf>
    <xf numFmtId="0" fontId="38" fillId="11" borderId="5" xfId="0" applyFont="1" applyFill="1" applyBorder="1" applyAlignment="1">
      <alignment vertical="center"/>
    </xf>
    <xf numFmtId="0" fontId="38" fillId="0" borderId="3" xfId="0" applyFont="1" applyBorder="1" applyAlignment="1">
      <alignment horizontal="left" vertical="center"/>
    </xf>
    <xf numFmtId="0" fontId="38" fillId="0" borderId="5" xfId="0" applyFont="1" applyBorder="1" applyAlignment="1">
      <alignment vertical="center"/>
    </xf>
    <xf numFmtId="0" fontId="38" fillId="11" borderId="2" xfId="0" applyFont="1" applyFill="1" applyBorder="1" applyAlignment="1">
      <alignment vertical="center"/>
    </xf>
    <xf numFmtId="0" fontId="38" fillId="11" borderId="1" xfId="0" applyFont="1" applyFill="1" applyBorder="1" applyAlignment="1">
      <alignment vertical="center"/>
    </xf>
    <xf numFmtId="0" fontId="38" fillId="0" borderId="2" xfId="0" applyFont="1" applyBorder="1" applyAlignment="1">
      <alignment vertical="center"/>
    </xf>
    <xf numFmtId="0" fontId="38" fillId="0" borderId="1" xfId="0" applyFont="1" applyBorder="1" applyAlignment="1">
      <alignment vertical="center"/>
    </xf>
    <xf numFmtId="0" fontId="38" fillId="0" borderId="3" xfId="0" applyFont="1" applyBorder="1" applyAlignment="1">
      <alignment vertical="center"/>
    </xf>
    <xf numFmtId="0" fontId="38" fillId="0" borderId="4" xfId="0" applyFont="1" applyBorder="1" applyAlignment="1">
      <alignment vertical="center"/>
    </xf>
    <xf numFmtId="0" fontId="38" fillId="0" borderId="131" xfId="0" applyFont="1" applyBorder="1" applyAlignment="1">
      <alignment horizontal="center" vertical="center"/>
    </xf>
    <xf numFmtId="0" fontId="38" fillId="0" borderId="103" xfId="0" applyFont="1" applyBorder="1" applyAlignment="1">
      <alignment horizontal="center" vertical="center"/>
    </xf>
    <xf numFmtId="0" fontId="38" fillId="0" borderId="132" xfId="0" applyFont="1" applyBorder="1" applyAlignment="1">
      <alignment horizontal="center" vertical="center"/>
    </xf>
    <xf numFmtId="0" fontId="38" fillId="0" borderId="103" xfId="0" applyFont="1" applyBorder="1" applyAlignment="1">
      <alignment horizontal="center" vertical="center"/>
    </xf>
    <xf numFmtId="0" fontId="46" fillId="0" borderId="31" xfId="0" applyFont="1" applyBorder="1" applyAlignment="1">
      <alignment horizontal="center" vertical="center" shrinkToFit="1"/>
    </xf>
    <xf numFmtId="0" fontId="38" fillId="0" borderId="59" xfId="0" applyFont="1" applyBorder="1" applyAlignment="1">
      <alignment vertical="center"/>
    </xf>
    <xf numFmtId="0" fontId="38" fillId="0" borderId="133" xfId="0" applyFont="1" applyBorder="1" applyAlignment="1">
      <alignment horizontal="center" vertical="center"/>
    </xf>
    <xf numFmtId="0" fontId="38" fillId="0" borderId="104" xfId="0" applyFont="1" applyBorder="1" applyAlignment="1">
      <alignment horizontal="center" vertical="center"/>
    </xf>
    <xf numFmtId="0" fontId="38" fillId="0" borderId="134" xfId="0" applyFont="1" applyBorder="1" applyAlignment="1">
      <alignment horizontal="center" vertical="center"/>
    </xf>
    <xf numFmtId="0" fontId="38" fillId="0" borderId="104" xfId="0" applyFont="1" applyBorder="1" applyAlignment="1">
      <alignment horizontal="center" vertical="center"/>
    </xf>
    <xf numFmtId="0" fontId="46" fillId="0" borderId="13" xfId="0" applyFont="1" applyBorder="1" applyAlignment="1">
      <alignment horizontal="center" vertical="center" shrinkToFit="1"/>
    </xf>
    <xf numFmtId="0" fontId="81" fillId="11" borderId="3" xfId="0" applyFont="1" applyFill="1" applyBorder="1" applyAlignment="1">
      <alignment horizontal="left" vertical="center"/>
    </xf>
    <xf numFmtId="0" fontId="80" fillId="11" borderId="4" xfId="0" applyFont="1" applyFill="1" applyBorder="1" applyAlignment="1">
      <alignment horizontal="center" vertical="center"/>
    </xf>
    <xf numFmtId="0" fontId="81" fillId="11" borderId="5" xfId="0" applyFont="1" applyFill="1" applyBorder="1" applyAlignment="1">
      <alignment vertical="center"/>
    </xf>
    <xf numFmtId="0" fontId="81" fillId="11" borderId="2" xfId="0" applyFont="1" applyFill="1" applyBorder="1" applyAlignment="1">
      <alignment vertical="center"/>
    </xf>
    <xf numFmtId="0" fontId="80" fillId="11" borderId="59" xfId="0" applyFont="1" applyFill="1" applyBorder="1" applyAlignment="1">
      <alignment horizontal="center" vertical="center"/>
    </xf>
    <xf numFmtId="0" fontId="81" fillId="11" borderId="1" xfId="0" applyFont="1" applyFill="1" applyBorder="1" applyAlignment="1">
      <alignment vertical="center"/>
    </xf>
    <xf numFmtId="0" fontId="81" fillId="11" borderId="0" xfId="0" applyFont="1" applyFill="1" applyAlignment="1">
      <alignment vertical="center"/>
    </xf>
    <xf numFmtId="0" fontId="81" fillId="11" borderId="60" xfId="0" applyFont="1" applyFill="1" applyBorder="1" applyAlignment="1">
      <alignment vertical="center"/>
    </xf>
    <xf numFmtId="0" fontId="38" fillId="11" borderId="3" xfId="0" applyFont="1" applyFill="1" applyBorder="1" applyAlignment="1">
      <alignment vertical="center"/>
    </xf>
    <xf numFmtId="0" fontId="38" fillId="11" borderId="4" xfId="0" applyFont="1" applyFill="1" applyBorder="1" applyAlignment="1">
      <alignment vertical="center"/>
    </xf>
    <xf numFmtId="0" fontId="38" fillId="11" borderId="59" xfId="0" applyFont="1" applyFill="1" applyBorder="1" applyAlignment="1">
      <alignment vertical="center"/>
    </xf>
    <xf numFmtId="0" fontId="85" fillId="0" borderId="4" xfId="0" applyFont="1" applyBorder="1" applyAlignment="1">
      <alignment horizontal="center" vertical="center"/>
    </xf>
    <xf numFmtId="0" fontId="80" fillId="7" borderId="18" xfId="0" applyFont="1" applyFill="1" applyBorder="1" applyAlignment="1">
      <alignment horizontal="center" vertical="center"/>
    </xf>
    <xf numFmtId="0" fontId="80" fillId="7" borderId="18" xfId="0" applyFont="1" applyFill="1" applyBorder="1" applyAlignment="1">
      <alignment horizontal="center" vertical="center"/>
    </xf>
    <xf numFmtId="0" fontId="81" fillId="7" borderId="3" xfId="0" applyFont="1" applyFill="1" applyBorder="1" applyAlignment="1">
      <alignment horizontal="left" vertical="center"/>
    </xf>
    <xf numFmtId="0" fontId="80" fillId="7" borderId="4" xfId="0" applyFont="1" applyFill="1" applyBorder="1" applyAlignment="1">
      <alignment horizontal="center" vertical="center"/>
    </xf>
    <xf numFmtId="0" fontId="81" fillId="7" borderId="5" xfId="0" applyFont="1" applyFill="1" applyBorder="1" applyAlignment="1">
      <alignment vertical="center"/>
    </xf>
    <xf numFmtId="0" fontId="81" fillId="7" borderId="2" xfId="0" applyFont="1" applyFill="1" applyBorder="1" applyAlignment="1">
      <alignment vertical="center"/>
    </xf>
    <xf numFmtId="0" fontId="80" fillId="7" borderId="59" xfId="0" applyFont="1" applyFill="1" applyBorder="1" applyAlignment="1">
      <alignment horizontal="center" vertical="center"/>
    </xf>
    <xf numFmtId="0" fontId="81" fillId="7" borderId="1" xfId="0" applyFont="1" applyFill="1" applyBorder="1" applyAlignment="1">
      <alignment vertical="center"/>
    </xf>
    <xf numFmtId="0" fontId="81" fillId="6" borderId="3" xfId="0" applyFont="1" applyFill="1" applyBorder="1" applyAlignment="1">
      <alignment horizontal="left" vertical="center"/>
    </xf>
    <xf numFmtId="0" fontId="80" fillId="6" borderId="4" xfId="0" applyFont="1" applyFill="1" applyBorder="1" applyAlignment="1">
      <alignment horizontal="center" vertical="center"/>
    </xf>
    <xf numFmtId="0" fontId="81" fillId="6" borderId="5" xfId="0" applyFont="1" applyFill="1" applyBorder="1" applyAlignment="1">
      <alignment vertical="center"/>
    </xf>
    <xf numFmtId="0" fontId="81" fillId="6" borderId="2" xfId="0" applyFont="1" applyFill="1" applyBorder="1" applyAlignment="1">
      <alignment vertical="center"/>
    </xf>
    <xf numFmtId="0" fontId="80" fillId="6" borderId="59" xfId="0" applyFont="1" applyFill="1" applyBorder="1" applyAlignment="1">
      <alignment horizontal="center" vertical="center"/>
    </xf>
    <xf numFmtId="0" fontId="81" fillId="6" borderId="1" xfId="0" applyFont="1" applyFill="1" applyBorder="1" applyAlignment="1">
      <alignment vertical="center"/>
    </xf>
    <xf numFmtId="0" fontId="81" fillId="0" borderId="131" xfId="0" applyFont="1" applyBorder="1" applyAlignment="1">
      <alignment horizontal="center" vertical="center"/>
    </xf>
    <xf numFmtId="0" fontId="81" fillId="0" borderId="103" xfId="0" applyFont="1" applyBorder="1" applyAlignment="1">
      <alignment horizontal="center" vertical="center"/>
    </xf>
    <xf numFmtId="0" fontId="81" fillId="0" borderId="132" xfId="0" applyFont="1" applyBorder="1" applyAlignment="1">
      <alignment horizontal="center" vertical="center"/>
    </xf>
    <xf numFmtId="0" fontId="81" fillId="0" borderId="5" xfId="0" applyFont="1" applyBorder="1" applyAlignment="1">
      <alignment horizontal="center" vertical="center"/>
    </xf>
    <xf numFmtId="0" fontId="81" fillId="0" borderId="133" xfId="0" applyFont="1" applyBorder="1" applyAlignment="1">
      <alignment horizontal="center" vertical="center"/>
    </xf>
    <xf numFmtId="0" fontId="81" fillId="0" borderId="104" xfId="0" applyFont="1" applyBorder="1" applyAlignment="1">
      <alignment horizontal="center" vertical="center"/>
    </xf>
    <xf numFmtId="0" fontId="81" fillId="0" borderId="134" xfId="0" applyFont="1" applyBorder="1" applyAlignment="1">
      <alignment horizontal="center" vertical="center"/>
    </xf>
    <xf numFmtId="0" fontId="81" fillId="0" borderId="1" xfId="0" applyFont="1" applyBorder="1" applyAlignment="1">
      <alignment horizontal="center" vertical="center"/>
    </xf>
    <xf numFmtId="0" fontId="86" fillId="11" borderId="18" xfId="0" applyFont="1" applyFill="1" applyBorder="1" applyAlignment="1">
      <alignment horizontal="center" vertical="center"/>
    </xf>
    <xf numFmtId="0" fontId="80" fillId="11" borderId="18" xfId="0" applyFont="1" applyFill="1" applyBorder="1" applyAlignment="1">
      <alignment horizontal="center" vertical="center"/>
    </xf>
    <xf numFmtId="0" fontId="80" fillId="11" borderId="18" xfId="0" applyFont="1" applyFill="1" applyBorder="1" applyAlignment="1">
      <alignment horizontal="center" vertical="center"/>
    </xf>
    <xf numFmtId="0" fontId="87" fillId="11" borderId="3" xfId="0" applyFont="1" applyFill="1" applyBorder="1" applyAlignment="1">
      <alignment horizontal="left" vertical="center"/>
    </xf>
    <xf numFmtId="0" fontId="86" fillId="11" borderId="4" xfId="0" applyFont="1" applyFill="1" applyBorder="1" applyAlignment="1">
      <alignment horizontal="center" vertical="center"/>
    </xf>
    <xf numFmtId="0" fontId="87" fillId="11" borderId="5" xfId="0" applyFont="1" applyFill="1" applyBorder="1" applyAlignment="1">
      <alignment vertical="center"/>
    </xf>
    <xf numFmtId="0" fontId="87" fillId="11" borderId="2" xfId="0" applyFont="1" applyFill="1" applyBorder="1" applyAlignment="1">
      <alignment vertical="center"/>
    </xf>
    <xf numFmtId="0" fontId="86" fillId="11" borderId="59" xfId="0" applyFont="1" applyFill="1" applyBorder="1" applyAlignment="1">
      <alignment horizontal="center" vertical="center"/>
    </xf>
    <xf numFmtId="0" fontId="87" fillId="11" borderId="1" xfId="0" applyFont="1" applyFill="1" applyBorder="1" applyAlignment="1">
      <alignment vertical="center"/>
    </xf>
    <xf numFmtId="0" fontId="86" fillId="11" borderId="18" xfId="0" applyFont="1" applyFill="1" applyBorder="1" applyAlignment="1">
      <alignment horizontal="center" vertical="center"/>
    </xf>
    <xf numFmtId="0" fontId="38" fillId="0" borderId="5" xfId="0" applyFont="1" applyBorder="1" applyAlignment="1">
      <alignment horizontal="center" vertical="center"/>
    </xf>
    <xf numFmtId="176" fontId="38" fillId="0" borderId="33" xfId="0" applyNumberFormat="1" applyFont="1" applyBorder="1" applyAlignment="1">
      <alignment horizontal="center" vertical="center"/>
    </xf>
    <xf numFmtId="0" fontId="38" fillId="0" borderId="1" xfId="0" applyFont="1" applyBorder="1" applyAlignment="1">
      <alignment horizontal="center" vertical="center"/>
    </xf>
    <xf numFmtId="0" fontId="40" fillId="11" borderId="3" xfId="0" applyFont="1" applyFill="1" applyBorder="1" applyAlignment="1">
      <alignment horizontal="left" vertical="center"/>
    </xf>
    <xf numFmtId="0" fontId="88" fillId="11" borderId="3" xfId="0" applyFont="1" applyFill="1" applyBorder="1" applyAlignment="1">
      <alignment horizontal="left" vertical="center"/>
    </xf>
    <xf numFmtId="0" fontId="40" fillId="0" borderId="3" xfId="0" applyFont="1" applyBorder="1" applyAlignment="1">
      <alignment horizontal="left" vertical="center"/>
    </xf>
    <xf numFmtId="178" fontId="36" fillId="0" borderId="18" xfId="0" applyNumberFormat="1" applyFont="1" applyBorder="1" applyAlignment="1">
      <alignment horizontal="right" vertical="center"/>
    </xf>
    <xf numFmtId="178" fontId="46" fillId="0" borderId="18" xfId="0" applyNumberFormat="1" applyFont="1" applyBorder="1" applyAlignment="1">
      <alignment horizontal="right" vertical="center"/>
    </xf>
    <xf numFmtId="1" fontId="36" fillId="0" borderId="91" xfId="0" applyNumberFormat="1" applyFont="1" applyBorder="1" applyAlignment="1">
      <alignment horizontal="right" vertical="center"/>
    </xf>
    <xf numFmtId="178" fontId="36" fillId="0" borderId="130" xfId="0" applyNumberFormat="1" applyFont="1" applyBorder="1" applyAlignment="1">
      <alignment horizontal="center" vertical="center"/>
    </xf>
    <xf numFmtId="1" fontId="36" fillId="0" borderId="130" xfId="0" applyNumberFormat="1" applyFont="1" applyBorder="1" applyAlignment="1">
      <alignment horizontal="right" vertical="center"/>
    </xf>
    <xf numFmtId="0" fontId="47" fillId="0" borderId="18" xfId="0" applyFont="1" applyBorder="1" applyAlignment="1">
      <alignment horizontal="center" vertical="center" shrinkToFit="1"/>
    </xf>
    <xf numFmtId="0" fontId="36" fillId="0" borderId="18" xfId="0" applyFont="1" applyBorder="1" applyAlignment="1" applyProtection="1">
      <alignment horizontal="right" vertical="center" shrinkToFit="1"/>
      <protection locked="0"/>
    </xf>
    <xf numFmtId="0" fontId="43" fillId="0" borderId="18" xfId="0" applyFont="1" applyBorder="1" applyAlignment="1">
      <alignment horizontal="center" vertical="center" shrinkToFit="1"/>
    </xf>
    <xf numFmtId="0" fontId="41" fillId="21" borderId="0" xfId="0" applyFont="1" applyFill="1" applyAlignment="1">
      <alignment vertical="center"/>
    </xf>
    <xf numFmtId="0" fontId="36" fillId="21" borderId="0" xfId="0" applyFont="1" applyFill="1" applyAlignment="1">
      <alignment vertical="center" shrinkToFit="1"/>
    </xf>
    <xf numFmtId="0" fontId="36" fillId="21" borderId="0" xfId="0" applyFont="1" applyFill="1" applyAlignment="1">
      <alignment vertical="center"/>
    </xf>
    <xf numFmtId="0" fontId="36" fillId="21" borderId="0" xfId="0" applyFont="1" applyFill="1" applyAlignment="1">
      <alignment horizontal="center" vertical="center"/>
    </xf>
    <xf numFmtId="0" fontId="80" fillId="21" borderId="0" xfId="0" applyFont="1" applyFill="1" applyAlignment="1">
      <alignment vertical="center"/>
    </xf>
    <xf numFmtId="1" fontId="36" fillId="21" borderId="0" xfId="0" applyNumberFormat="1" applyFont="1" applyFill="1" applyAlignment="1">
      <alignment horizontal="right" vertical="center"/>
    </xf>
    <xf numFmtId="0" fontId="36" fillId="21" borderId="0" xfId="0" applyFont="1" applyFill="1" applyAlignment="1">
      <alignment horizontal="right" vertical="center"/>
    </xf>
    <xf numFmtId="0" fontId="36" fillId="21" borderId="18" xfId="0" applyFont="1" applyFill="1" applyBorder="1" applyAlignment="1">
      <alignment horizontal="center" vertical="center"/>
    </xf>
    <xf numFmtId="0" fontId="36" fillId="21" borderId="91" xfId="0" applyFont="1" applyFill="1" applyBorder="1" applyAlignment="1">
      <alignment horizontal="center" vertical="center"/>
    </xf>
    <xf numFmtId="0" fontId="36" fillId="21" borderId="130" xfId="0" applyFont="1" applyFill="1" applyBorder="1" applyAlignment="1">
      <alignment horizontal="center" vertical="center"/>
    </xf>
    <xf numFmtId="0" fontId="36" fillId="21" borderId="25" xfId="0" applyFont="1" applyFill="1" applyBorder="1" applyAlignment="1">
      <alignment horizontal="center" vertical="center"/>
    </xf>
    <xf numFmtId="0" fontId="36" fillId="21" borderId="18" xfId="0" applyFont="1" applyFill="1" applyBorder="1" applyAlignment="1">
      <alignment horizontal="center" vertical="center"/>
    </xf>
    <xf numFmtId="0" fontId="36" fillId="21" borderId="18" xfId="0" applyFont="1" applyFill="1" applyBorder="1" applyAlignment="1">
      <alignment horizontal="center" vertical="center" shrinkToFit="1"/>
    </xf>
    <xf numFmtId="0" fontId="38" fillId="21" borderId="18" xfId="0" applyFont="1" applyFill="1" applyBorder="1" applyAlignment="1">
      <alignment horizontal="center" vertical="center"/>
    </xf>
    <xf numFmtId="0" fontId="38" fillId="21" borderId="31" xfId="0" applyFont="1" applyFill="1" applyBorder="1" applyAlignment="1">
      <alignment horizontal="left" vertical="center" shrinkToFit="1"/>
    </xf>
    <xf numFmtId="0" fontId="36" fillId="21" borderId="131" xfId="0" applyFont="1" applyFill="1" applyBorder="1" applyAlignment="1">
      <alignment horizontal="center" vertical="center"/>
    </xf>
    <xf numFmtId="0" fontId="36" fillId="21" borderId="103" xfId="0" applyFont="1" applyFill="1" applyBorder="1" applyAlignment="1">
      <alignment horizontal="center" vertical="center"/>
    </xf>
    <xf numFmtId="0" fontId="36" fillId="21" borderId="132" xfId="0" applyFont="1" applyFill="1" applyBorder="1" applyAlignment="1">
      <alignment horizontal="center" vertical="center"/>
    </xf>
    <xf numFmtId="0" fontId="46" fillId="21" borderId="4" xfId="0" applyFont="1" applyFill="1" applyBorder="1" applyAlignment="1">
      <alignment horizontal="center" vertical="center"/>
    </xf>
    <xf numFmtId="178" fontId="36" fillId="21" borderId="18" xfId="0" applyNumberFormat="1" applyFont="1" applyFill="1" applyBorder="1" applyAlignment="1">
      <alignment horizontal="right" vertical="center"/>
    </xf>
    <xf numFmtId="178" fontId="46" fillId="21" borderId="18" xfId="0" applyNumberFormat="1" applyFont="1" applyFill="1" applyBorder="1" applyAlignment="1">
      <alignment horizontal="right" vertical="center"/>
    </xf>
    <xf numFmtId="1" fontId="36" fillId="21" borderId="91" xfId="0" applyNumberFormat="1" applyFont="1" applyFill="1" applyBorder="1" applyAlignment="1">
      <alignment horizontal="right" vertical="center"/>
    </xf>
    <xf numFmtId="178" fontId="36" fillId="21" borderId="130" xfId="0" applyNumberFormat="1" applyFont="1" applyFill="1" applyBorder="1" applyAlignment="1">
      <alignment horizontal="center" vertical="center"/>
    </xf>
    <xf numFmtId="1" fontId="36" fillId="21" borderId="130" xfId="0" applyNumberFormat="1" applyFont="1" applyFill="1" applyBorder="1" applyAlignment="1">
      <alignment horizontal="right" vertical="center"/>
    </xf>
    <xf numFmtId="0" fontId="47" fillId="21" borderId="18" xfId="0" applyFont="1" applyFill="1" applyBorder="1" applyAlignment="1">
      <alignment horizontal="center" vertical="center" shrinkToFit="1"/>
    </xf>
    <xf numFmtId="0" fontId="36" fillId="21" borderId="18" xfId="0" applyFont="1" applyFill="1" applyBorder="1" applyAlignment="1" applyProtection="1">
      <alignment horizontal="right" vertical="center" shrinkToFit="1"/>
      <protection locked="0"/>
    </xf>
    <xf numFmtId="0" fontId="38" fillId="21" borderId="33" xfId="0" applyFont="1" applyFill="1" applyBorder="1" applyAlignment="1">
      <alignment horizontal="center" vertical="center"/>
    </xf>
    <xf numFmtId="0" fontId="38" fillId="21" borderId="0" xfId="0" applyFont="1" applyFill="1" applyAlignment="1">
      <alignment vertical="center"/>
    </xf>
    <xf numFmtId="0" fontId="38" fillId="21" borderId="13" xfId="0" applyFont="1" applyFill="1" applyBorder="1" applyAlignment="1">
      <alignment horizontal="left" vertical="center" shrinkToFit="1"/>
    </xf>
    <xf numFmtId="0" fontId="36" fillId="21" borderId="133" xfId="0" applyFont="1" applyFill="1" applyBorder="1" applyAlignment="1">
      <alignment horizontal="center" vertical="center"/>
    </xf>
    <xf numFmtId="0" fontId="36" fillId="21" borderId="104" xfId="0" applyFont="1" applyFill="1" applyBorder="1" applyAlignment="1">
      <alignment horizontal="center" vertical="center"/>
    </xf>
    <xf numFmtId="0" fontId="36" fillId="21" borderId="134" xfId="0" applyFont="1" applyFill="1" applyBorder="1" applyAlignment="1">
      <alignment horizontal="center" vertical="center"/>
    </xf>
    <xf numFmtId="0" fontId="36" fillId="21" borderId="4" xfId="0" applyFont="1" applyFill="1" applyBorder="1" applyAlignment="1">
      <alignment vertical="center"/>
    </xf>
    <xf numFmtId="0" fontId="36" fillId="21" borderId="59" xfId="0" applyFont="1" applyFill="1" applyBorder="1" applyAlignment="1">
      <alignment vertical="center"/>
    </xf>
    <xf numFmtId="0" fontId="43" fillId="21" borderId="18" xfId="0" applyFont="1" applyFill="1" applyBorder="1" applyAlignment="1">
      <alignment horizontal="center" vertical="center" shrinkToFit="1"/>
    </xf>
    <xf numFmtId="0" fontId="38" fillId="21" borderId="0" xfId="0" applyFont="1" applyFill="1" applyAlignment="1">
      <alignment horizontal="center" vertical="center"/>
    </xf>
    <xf numFmtId="0" fontId="38" fillId="21" borderId="0" xfId="0" applyFont="1" applyFill="1" applyAlignment="1">
      <alignment horizontal="left" vertical="center" shrinkToFit="1"/>
    </xf>
    <xf numFmtId="0" fontId="81" fillId="21" borderId="0" xfId="0" applyFont="1" applyFill="1" applyAlignment="1">
      <alignment horizontal="center" vertical="center"/>
    </xf>
    <xf numFmtId="178" fontId="36" fillId="21" borderId="0" xfId="0" applyNumberFormat="1" applyFont="1" applyFill="1" applyAlignment="1">
      <alignment horizontal="right" vertical="center"/>
    </xf>
    <xf numFmtId="178" fontId="36" fillId="21" borderId="0" xfId="0" applyNumberFormat="1" applyFont="1" applyFill="1" applyAlignment="1">
      <alignment horizontal="center" vertical="center"/>
    </xf>
    <xf numFmtId="0" fontId="46" fillId="21" borderId="0" xfId="0" applyFont="1" applyFill="1" applyAlignment="1">
      <alignment horizontal="center" vertical="center" shrinkToFit="1"/>
    </xf>
    <xf numFmtId="0" fontId="36" fillId="21" borderId="0" xfId="0" applyFont="1" applyFill="1" applyAlignment="1" applyProtection="1">
      <alignment horizontal="right" vertical="center" shrinkToFit="1"/>
      <protection locked="0"/>
    </xf>
    <xf numFmtId="0" fontId="67" fillId="21" borderId="31" xfId="0" applyFont="1" applyFill="1" applyBorder="1" applyAlignment="1">
      <alignment horizontal="left" vertical="center" shrinkToFit="1"/>
    </xf>
    <xf numFmtId="0" fontId="67" fillId="21" borderId="13" xfId="0" applyFont="1" applyFill="1" applyBorder="1" applyAlignment="1">
      <alignment horizontal="left" vertical="center" shrinkToFit="1"/>
    </xf>
    <xf numFmtId="178" fontId="36" fillId="21" borderId="31" xfId="0" applyNumberFormat="1" applyFont="1" applyFill="1" applyBorder="1" applyAlignment="1">
      <alignment horizontal="right" vertical="center"/>
    </xf>
    <xf numFmtId="178" fontId="36" fillId="21" borderId="13" xfId="0" applyNumberFormat="1" applyFont="1" applyFill="1" applyBorder="1" applyAlignment="1">
      <alignment horizontal="right" vertical="center"/>
    </xf>
    <xf numFmtId="0" fontId="36" fillId="21" borderId="3" xfId="0" applyFont="1" applyFill="1" applyBorder="1" applyAlignment="1">
      <alignment horizontal="center" vertical="center"/>
    </xf>
    <xf numFmtId="0" fontId="36" fillId="21" borderId="4" xfId="0" applyFont="1" applyFill="1" applyBorder="1" applyAlignment="1">
      <alignment horizontal="center" vertical="center"/>
    </xf>
    <xf numFmtId="0" fontId="36" fillId="21" borderId="5" xfId="0" applyFont="1" applyFill="1" applyBorder="1" applyAlignment="1">
      <alignment horizontal="center" vertical="center"/>
    </xf>
    <xf numFmtId="0" fontId="36" fillId="21" borderId="2" xfId="0" applyFont="1" applyFill="1" applyBorder="1" applyAlignment="1">
      <alignment horizontal="center" vertical="center"/>
    </xf>
    <xf numFmtId="0" fontId="36" fillId="21" borderId="59" xfId="0" applyFont="1" applyFill="1" applyBorder="1" applyAlignment="1">
      <alignment horizontal="center" vertical="center"/>
    </xf>
    <xf numFmtId="0" fontId="36" fillId="21" borderId="1" xfId="0" applyFont="1" applyFill="1" applyBorder="1" applyAlignment="1">
      <alignment horizontal="center" vertical="center"/>
    </xf>
    <xf numFmtId="0" fontId="80" fillId="21" borderId="131" xfId="0" applyFont="1" applyFill="1" applyBorder="1" applyAlignment="1">
      <alignment horizontal="center" vertical="center"/>
    </xf>
    <xf numFmtId="0" fontId="80" fillId="21" borderId="103" xfId="0" applyFont="1" applyFill="1" applyBorder="1" applyAlignment="1">
      <alignment horizontal="center" vertical="center"/>
    </xf>
    <xf numFmtId="0" fontId="80" fillId="21" borderId="132" xfId="0" applyFont="1" applyFill="1" applyBorder="1" applyAlignment="1">
      <alignment horizontal="center" vertical="center"/>
    </xf>
    <xf numFmtId="0" fontId="80" fillId="21" borderId="133" xfId="0" applyFont="1" applyFill="1" applyBorder="1" applyAlignment="1">
      <alignment horizontal="center" vertical="center"/>
    </xf>
    <xf numFmtId="0" fontId="80" fillId="21" borderId="104" xfId="0" applyFont="1" applyFill="1" applyBorder="1" applyAlignment="1">
      <alignment horizontal="center" vertical="center"/>
    </xf>
    <xf numFmtId="0" fontId="80" fillId="21" borderId="134" xfId="0" applyFont="1" applyFill="1" applyBorder="1" applyAlignment="1">
      <alignment horizontal="center" vertical="center"/>
    </xf>
    <xf numFmtId="0" fontId="80" fillId="21" borderId="3" xfId="0" applyFont="1" applyFill="1" applyBorder="1" applyAlignment="1">
      <alignment horizontal="center" vertical="center"/>
    </xf>
    <xf numFmtId="0" fontId="80" fillId="21" borderId="4" xfId="0" applyFont="1" applyFill="1" applyBorder="1" applyAlignment="1">
      <alignment horizontal="center" vertical="center"/>
    </xf>
    <xf numFmtId="0" fontId="80" fillId="21" borderId="5" xfId="0" applyFont="1" applyFill="1" applyBorder="1" applyAlignment="1">
      <alignment horizontal="center" vertical="center"/>
    </xf>
    <xf numFmtId="178" fontId="46" fillId="21" borderId="31" xfId="0" applyNumberFormat="1" applyFont="1" applyFill="1" applyBorder="1" applyAlignment="1">
      <alignment horizontal="right" vertical="center"/>
    </xf>
    <xf numFmtId="0" fontId="36" fillId="21" borderId="31" xfId="0" applyFont="1" applyFill="1" applyBorder="1" applyAlignment="1" applyProtection="1">
      <alignment horizontal="right" vertical="center" shrinkToFit="1"/>
      <protection locked="0"/>
    </xf>
    <xf numFmtId="0" fontId="80" fillId="21" borderId="2" xfId="0" applyFont="1" applyFill="1" applyBorder="1" applyAlignment="1">
      <alignment horizontal="center" vertical="center"/>
    </xf>
    <xf numFmtId="0" fontId="80" fillId="21" borderId="59" xfId="0" applyFont="1" applyFill="1" applyBorder="1" applyAlignment="1">
      <alignment horizontal="center" vertical="center"/>
    </xf>
    <xf numFmtId="0" fontId="80" fillId="21" borderId="1" xfId="0" applyFont="1" applyFill="1" applyBorder="1" applyAlignment="1">
      <alignment horizontal="center" vertical="center"/>
    </xf>
    <xf numFmtId="178" fontId="46" fillId="21" borderId="13" xfId="0" applyNumberFormat="1" applyFont="1" applyFill="1" applyBorder="1" applyAlignment="1">
      <alignment horizontal="right" vertical="center"/>
    </xf>
    <xf numFmtId="0" fontId="36" fillId="21" borderId="13" xfId="0" applyFont="1" applyFill="1" applyBorder="1" applyAlignment="1" applyProtection="1">
      <alignment horizontal="right" vertical="center" shrinkToFit="1"/>
      <protection locked="0"/>
    </xf>
    <xf numFmtId="0" fontId="80" fillId="21" borderId="0" xfId="0" applyFont="1" applyFill="1" applyAlignment="1">
      <alignment horizontal="center" vertical="center"/>
    </xf>
    <xf numFmtId="178" fontId="46" fillId="21" borderId="0" xfId="0" applyNumberFormat="1" applyFont="1" applyFill="1" applyAlignment="1">
      <alignment horizontal="right" vertical="center"/>
    </xf>
    <xf numFmtId="0" fontId="47" fillId="21" borderId="0" xfId="0" applyFont="1" applyFill="1" applyAlignment="1">
      <alignment horizontal="center" vertical="center" shrinkToFit="1"/>
    </xf>
    <xf numFmtId="0" fontId="38" fillId="21" borderId="0" xfId="0" applyFont="1" applyFill="1" applyAlignment="1">
      <alignment vertical="center" shrinkToFit="1"/>
    </xf>
    <xf numFmtId="0" fontId="81" fillId="21" borderId="0" xfId="0" applyFont="1" applyFill="1" applyAlignment="1">
      <alignment vertical="center"/>
    </xf>
    <xf numFmtId="1" fontId="38" fillId="21" borderId="0" xfId="0" applyNumberFormat="1" applyFont="1" applyFill="1" applyAlignment="1">
      <alignment horizontal="right" vertical="center"/>
    </xf>
    <xf numFmtId="0" fontId="38" fillId="21" borderId="0" xfId="0" applyFont="1" applyFill="1" applyAlignment="1">
      <alignment horizontal="right" vertical="center"/>
    </xf>
    <xf numFmtId="0" fontId="84" fillId="21" borderId="0" xfId="0" applyFont="1" applyFill="1" applyAlignment="1">
      <alignment vertical="center" shrinkToFit="1"/>
    </xf>
    <xf numFmtId="1" fontId="36" fillId="0" borderId="25" xfId="0" applyNumberFormat="1" applyFont="1" applyBorder="1" applyAlignment="1">
      <alignment horizontal="right" vertical="center"/>
    </xf>
    <xf numFmtId="0" fontId="46" fillId="0" borderId="18" xfId="0" applyFont="1" applyBorder="1" applyAlignment="1">
      <alignment horizontal="center" vertical="center" shrinkToFit="1"/>
    </xf>
    <xf numFmtId="178" fontId="36" fillId="0" borderId="25" xfId="0" applyNumberFormat="1" applyFont="1" applyBorder="1" applyAlignment="1">
      <alignment horizontal="right" vertical="center"/>
    </xf>
    <xf numFmtId="0" fontId="41" fillId="18" borderId="4" xfId="0" applyFont="1" applyFill="1" applyBorder="1" applyAlignment="1">
      <alignment horizontal="center" vertical="center"/>
    </xf>
    <xf numFmtId="0" fontId="36" fillId="18" borderId="59" xfId="0" applyFont="1" applyFill="1" applyBorder="1" applyAlignment="1">
      <alignment horizontal="center" vertical="center"/>
    </xf>
    <xf numFmtId="0" fontId="36" fillId="18" borderId="3" xfId="0" applyFont="1" applyFill="1" applyBorder="1" applyAlignment="1">
      <alignment vertical="center"/>
    </xf>
    <xf numFmtId="0" fontId="77" fillId="0" borderId="18" xfId="0" applyFont="1" applyBorder="1" applyAlignment="1">
      <alignment horizontal="center" vertical="center" shrinkToFit="1"/>
    </xf>
  </cellXfs>
  <cellStyles count="6">
    <cellStyle name="桁区切り" xfId="1" builtinId="6"/>
    <cellStyle name="標準" xfId="0" builtinId="0"/>
    <cellStyle name="標準 2" xfId="2" xr:uid="{B95E8C96-ECCE-4C56-8FFD-69BF89DB0063}"/>
    <cellStyle name="標準 2 2" xfId="5" xr:uid="{7645C157-5963-4E40-B227-E0AB93D28537}"/>
    <cellStyle name="標準_Sheet1" xfId="3" xr:uid="{7B4B573A-B18E-401A-BF09-7AAE76F50F8C}"/>
    <cellStyle name="標準_茶Cha杯実施要綱" xfId="4" xr:uid="{A5E60D8E-D004-41BA-8517-4EF68C4971F2}"/>
  </cellStyles>
  <dxfs count="28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0000"/>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indexed="47"/>
        </patternFill>
      </fill>
    </dxf>
    <dxf>
      <fill>
        <patternFill>
          <bgColor indexed="14"/>
        </patternFill>
      </fill>
    </dxf>
    <dxf>
      <font>
        <condense val="0"/>
        <extend val="0"/>
        <color auto="1"/>
      </font>
      <fill>
        <patternFill>
          <bgColor indexed="53"/>
        </patternFill>
      </fill>
    </dxf>
    <dxf>
      <fill>
        <patternFill>
          <bgColor indexed="47"/>
        </patternFill>
      </fill>
    </dxf>
    <dxf>
      <fill>
        <patternFill>
          <bgColor indexed="50"/>
        </patternFill>
      </fill>
    </dxf>
    <dxf>
      <fill>
        <patternFill>
          <bgColor indexed="53"/>
        </patternFill>
      </fill>
    </dxf>
    <dxf>
      <fill>
        <patternFill>
          <bgColor indexed="51"/>
        </patternFill>
      </fill>
    </dxf>
    <dxf>
      <font>
        <condense val="0"/>
        <extend val="0"/>
        <color auto="1"/>
      </font>
      <fill>
        <patternFill>
          <bgColor indexed="53"/>
        </patternFill>
      </fill>
    </dxf>
    <dxf>
      <fill>
        <patternFill>
          <bgColor indexed="14"/>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33CC33"/>
      <color rgb="FFFFCCCC"/>
      <color rgb="FF0099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10" Type="http://schemas.openxmlformats.org/officeDocument/2006/relationships/image" Target="../media/image10.png"/><Relationship Id="rId4" Type="http://schemas.openxmlformats.org/officeDocument/2006/relationships/image" Target="../media/image4.wmf"/><Relationship Id="rId9" Type="http://schemas.openxmlformats.org/officeDocument/2006/relationships/image" Target="../media/image9.wmf"/></Relationships>
</file>

<file path=xl/drawings/_rels/drawing4.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emf"/><Relationship Id="rId4" Type="http://schemas.openxmlformats.org/officeDocument/2006/relationships/image" Target="../media/image14.emf"/></Relationships>
</file>

<file path=xl/drawings/_rels/drawing9.xml.rels><?xml version="1.0" encoding="UTF-8" standalone="yes"?>
<Relationships xmlns="http://schemas.openxmlformats.org/package/2006/relationships"><Relationship Id="rId3" Type="http://schemas.openxmlformats.org/officeDocument/2006/relationships/image" Target="../media/image21.emf"/><Relationship Id="rId2" Type="http://schemas.openxmlformats.org/officeDocument/2006/relationships/image" Target="../media/image20.emf"/><Relationship Id="rId1" Type="http://schemas.openxmlformats.org/officeDocument/2006/relationships/image" Target="../media/image19.emf"/><Relationship Id="rId4" Type="http://schemas.openxmlformats.org/officeDocument/2006/relationships/image" Target="../media/image22.emf"/></Relationships>
</file>

<file path=xl/drawings/_rels/drawing15.xml.rels><?xml version="1.0" encoding="UTF-8" standalone="yes"?>
<Relationships xmlns="http://schemas.openxmlformats.org/package/2006/relationships"><Relationship Id="rId3" Type="http://schemas.openxmlformats.org/officeDocument/2006/relationships/image" Target="../media/image29.emf"/><Relationship Id="rId2" Type="http://schemas.openxmlformats.org/officeDocument/2006/relationships/image" Target="../media/image28.emf"/><Relationship Id="rId1" Type="http://schemas.openxmlformats.org/officeDocument/2006/relationships/image" Target="../media/image27.emf"/><Relationship Id="rId4" Type="http://schemas.openxmlformats.org/officeDocument/2006/relationships/image" Target="../media/image30.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17.emf"/><Relationship Id="rId2" Type="http://schemas.openxmlformats.org/officeDocument/2006/relationships/image" Target="../media/image16.emf"/><Relationship Id="rId1" Type="http://schemas.openxmlformats.org/officeDocument/2006/relationships/image" Target="../media/image15.emf"/><Relationship Id="rId4" Type="http://schemas.openxmlformats.org/officeDocument/2006/relationships/image" Target="../media/image18.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5.emf"/><Relationship Id="rId2" Type="http://schemas.openxmlformats.org/officeDocument/2006/relationships/image" Target="../media/image24.emf"/><Relationship Id="rId1" Type="http://schemas.openxmlformats.org/officeDocument/2006/relationships/image" Target="../media/image23.emf"/><Relationship Id="rId4" Type="http://schemas.openxmlformats.org/officeDocument/2006/relationships/image" Target="../media/image2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3.emf"/><Relationship Id="rId2" Type="http://schemas.openxmlformats.org/officeDocument/2006/relationships/image" Target="../media/image32.emf"/><Relationship Id="rId1" Type="http://schemas.openxmlformats.org/officeDocument/2006/relationships/image" Target="../media/image31.emf"/><Relationship Id="rId4" Type="http://schemas.openxmlformats.org/officeDocument/2006/relationships/image" Target="../media/image34.emf"/></Relationships>
</file>

<file path=xl/drawings/drawing1.xml><?xml version="1.0" encoding="utf-8"?>
<xdr:wsDr xmlns:xdr="http://schemas.openxmlformats.org/drawingml/2006/spreadsheetDrawing" xmlns:a="http://schemas.openxmlformats.org/drawingml/2006/main">
  <xdr:twoCellAnchor>
    <xdr:from>
      <xdr:col>10</xdr:col>
      <xdr:colOff>137160</xdr:colOff>
      <xdr:row>0</xdr:row>
      <xdr:rowOff>4330</xdr:rowOff>
    </xdr:from>
    <xdr:to>
      <xdr:col>21</xdr:col>
      <xdr:colOff>116212</xdr:colOff>
      <xdr:row>0</xdr:row>
      <xdr:rowOff>4330</xdr:rowOff>
    </xdr:to>
    <xdr:sp macro="" textlink="">
      <xdr:nvSpPr>
        <xdr:cNvPr id="13324" name="WordArt 12">
          <a:extLst>
            <a:ext uri="{FF2B5EF4-FFF2-40B4-BE49-F238E27FC236}">
              <a16:creationId xmlns:a16="http://schemas.microsoft.com/office/drawing/2014/main" id="{1E8B5418-CBF2-C499-4DB8-D6732769F4F3}"/>
            </a:ext>
          </a:extLst>
        </xdr:cNvPr>
        <xdr:cNvSpPr>
          <a:spLocks noChangeArrowheads="1" noChangeShapeType="1" noTextEdit="1"/>
        </xdr:cNvSpPr>
      </xdr:nvSpPr>
      <xdr:spPr bwMode="auto">
        <a:xfrm>
          <a:off x="2143125" y="2876550"/>
          <a:ext cx="2171700" cy="723900"/>
        </a:xfrm>
        <a:prstGeom prst="rect">
          <a:avLst/>
        </a:prstGeom>
      </xdr:spPr>
      <xdr:txBody>
        <a:bodyPr wrap="none" fromWordArt="1">
          <a:prstTxWarp prst="textInflateTop">
            <a:avLst>
              <a:gd name="adj" fmla="val 24065"/>
            </a:avLst>
          </a:prstTxWarp>
        </a:bodyPr>
        <a:lstStyle/>
        <a:p>
          <a:pPr algn="ctr" rtl="0">
            <a:buNone/>
          </a:pPr>
          <a:r>
            <a:rPr lang="en-US" altLang="ja-JP" sz="3600" kern="10" spc="0">
              <a:ln w="9525">
                <a:solidFill>
                  <a:srgbClr val="000000"/>
                </a:solidFill>
                <a:round/>
                <a:headEnd/>
                <a:tailEnd/>
              </a:ln>
              <a:solidFill>
                <a:srgbClr val="000000"/>
              </a:solidFill>
              <a:effectLst/>
              <a:latin typeface="ＭＳ Ｐゴシック"/>
              <a:ea typeface="ＭＳ Ｐゴシック"/>
            </a:rPr>
            <a:t>IN</a:t>
          </a:r>
          <a:r>
            <a:rPr lang="ja-JP" altLang="en-US" sz="3600" kern="10" spc="0">
              <a:ln w="9525">
                <a:solidFill>
                  <a:srgbClr val="000000"/>
                </a:solidFill>
                <a:round/>
                <a:headEnd/>
                <a:tailEnd/>
              </a:ln>
              <a:solidFill>
                <a:srgbClr val="000000"/>
              </a:solidFill>
              <a:effectLst/>
              <a:latin typeface="ＭＳ Ｐゴシック"/>
              <a:ea typeface="ＭＳ Ｐゴシック"/>
            </a:rPr>
            <a:t>　岡崎</a:t>
          </a:r>
        </a:p>
      </xdr:txBody>
    </xdr:sp>
    <xdr:clientData/>
  </xdr:twoCellAnchor>
  <xdr:twoCellAnchor>
    <xdr:from>
      <xdr:col>7</xdr:col>
      <xdr:colOff>87630</xdr:colOff>
      <xdr:row>0</xdr:row>
      <xdr:rowOff>0</xdr:rowOff>
    </xdr:from>
    <xdr:to>
      <xdr:col>28</xdr:col>
      <xdr:colOff>47629</xdr:colOff>
      <xdr:row>0</xdr:row>
      <xdr:rowOff>0</xdr:rowOff>
    </xdr:to>
    <xdr:sp macro="" textlink="">
      <xdr:nvSpPr>
        <xdr:cNvPr id="13325" name="Text Box 13">
          <a:extLst>
            <a:ext uri="{FF2B5EF4-FFF2-40B4-BE49-F238E27FC236}">
              <a16:creationId xmlns:a16="http://schemas.microsoft.com/office/drawing/2014/main" id="{7DEBA064-CD56-FCE2-DA98-751DFFBA5F30}"/>
            </a:ext>
          </a:extLst>
        </xdr:cNvPr>
        <xdr:cNvSpPr txBox="1">
          <a:spLocks noChangeArrowheads="1"/>
        </xdr:cNvSpPr>
      </xdr:nvSpPr>
      <xdr:spPr bwMode="auto">
        <a:xfrm>
          <a:off x="1485900" y="9077325"/>
          <a:ext cx="4162425" cy="581025"/>
        </a:xfrm>
        <a:prstGeom prst="rect">
          <a:avLst/>
        </a:prstGeom>
        <a:solidFill>
          <a:srgbClr val="FFFFFF"/>
        </a:solidFill>
        <a:ln>
          <a:noFill/>
        </a:ln>
      </xdr:spPr>
      <xdr:txBody>
        <a:bodyPr vertOverflow="clip" wrap="square" lIns="74295" tIns="8890" rIns="74295" bIns="8890" anchor="t" upright="1"/>
        <a:lstStyle/>
        <a:p>
          <a:pPr algn="ctr" rtl="0">
            <a:lnSpc>
              <a:spcPts val="2000"/>
            </a:lnSpc>
            <a:defRPr sz="1000"/>
          </a:pPr>
          <a:r>
            <a:rPr lang="en-US" altLang="ja-JP" sz="1800" b="0" i="0" u="none" strike="noStrike" baseline="0">
              <a:solidFill>
                <a:srgbClr val="000000"/>
              </a:solidFill>
              <a:latin typeface="ＭＳ Ｐゴシック"/>
              <a:ea typeface="ＭＳ Ｐゴシック"/>
            </a:rPr>
            <a:t>2010</a:t>
          </a:r>
          <a:r>
            <a:rPr lang="ja-JP" altLang="en-US" sz="1800" b="0" i="0" u="none" strike="noStrike" baseline="0">
              <a:solidFill>
                <a:srgbClr val="000000"/>
              </a:solidFill>
              <a:latin typeface="ＭＳ Ｐゴシック"/>
              <a:ea typeface="ＭＳ Ｐゴシック"/>
            </a:rPr>
            <a:t>，</a:t>
          </a:r>
          <a:r>
            <a:rPr lang="en-US" altLang="ja-JP" sz="1800" b="0" i="0" u="none" strike="noStrike" baseline="0">
              <a:solidFill>
                <a:srgbClr val="000000"/>
              </a:solidFill>
              <a:latin typeface="ＭＳ Ｐゴシック"/>
              <a:ea typeface="ＭＳ Ｐゴシック"/>
            </a:rPr>
            <a:t>12</a:t>
          </a:r>
          <a:r>
            <a:rPr lang="ja-JP" altLang="en-US" sz="1800" b="0" i="0" u="none" strike="noStrike" baseline="0">
              <a:solidFill>
                <a:srgbClr val="000000"/>
              </a:solidFill>
              <a:latin typeface="ＭＳ Ｐゴシック"/>
              <a:ea typeface="ＭＳ Ｐゴシック"/>
            </a:rPr>
            <a:t>，</a:t>
          </a:r>
          <a:r>
            <a:rPr lang="en-US" altLang="ja-JP" sz="1800" b="0" i="0" u="none" strike="noStrike" baseline="0">
              <a:solidFill>
                <a:srgbClr val="000000"/>
              </a:solidFill>
              <a:latin typeface="ＭＳ Ｐゴシック"/>
              <a:ea typeface="ＭＳ Ｐゴシック"/>
            </a:rPr>
            <a:t>26</a:t>
          </a:r>
        </a:p>
        <a:p>
          <a:pPr algn="ctr" rtl="0">
            <a:lnSpc>
              <a:spcPts val="2000"/>
            </a:lnSpc>
            <a:defRPr sz="1000"/>
          </a:pPr>
          <a:r>
            <a:rPr lang="ja-JP" altLang="en-US" sz="1800" b="0" i="0" u="none" strike="noStrike" baseline="0">
              <a:solidFill>
                <a:srgbClr val="000000"/>
              </a:solidFill>
              <a:latin typeface="ＭＳ Ｐゴシック"/>
              <a:ea typeface="ＭＳ Ｐゴシック"/>
            </a:rPr>
            <a:t>岡崎市中央総合公園総合体育館</a:t>
          </a:r>
        </a:p>
      </xdr:txBody>
    </xdr:sp>
    <xdr:clientData/>
  </xdr:twoCellAnchor>
  <xdr:twoCellAnchor>
    <xdr:from>
      <xdr:col>3</xdr:col>
      <xdr:colOff>49530</xdr:colOff>
      <xdr:row>0</xdr:row>
      <xdr:rowOff>-866</xdr:rowOff>
    </xdr:from>
    <xdr:to>
      <xdr:col>31</xdr:col>
      <xdr:colOff>156242</xdr:colOff>
      <xdr:row>0</xdr:row>
      <xdr:rowOff>-866</xdr:rowOff>
    </xdr:to>
    <xdr:sp macro="" textlink="">
      <xdr:nvSpPr>
        <xdr:cNvPr id="13326" name="WordArt 14">
          <a:extLst>
            <a:ext uri="{FF2B5EF4-FFF2-40B4-BE49-F238E27FC236}">
              <a16:creationId xmlns:a16="http://schemas.microsoft.com/office/drawing/2014/main" id="{B3FDC074-1F85-E5F2-A42D-D5223F918569}"/>
            </a:ext>
          </a:extLst>
        </xdr:cNvPr>
        <xdr:cNvSpPr>
          <a:spLocks noChangeArrowheads="1" noChangeShapeType="1" noTextEdit="1"/>
        </xdr:cNvSpPr>
      </xdr:nvSpPr>
      <xdr:spPr bwMode="auto">
        <a:xfrm>
          <a:off x="657225" y="2238375"/>
          <a:ext cx="5695950" cy="1438275"/>
        </a:xfrm>
        <a:prstGeom prst="rect">
          <a:avLst/>
        </a:prstGeom>
      </xdr:spPr>
      <xdr:txBody>
        <a:bodyPr wrap="none" fromWordArt="1">
          <a:prstTxWarp prst="textDeflateBottom">
            <a:avLst>
              <a:gd name="adj" fmla="val 53125"/>
            </a:avLst>
          </a:prstTxWarp>
        </a:bodyPr>
        <a:lstStyle/>
        <a:p>
          <a:pPr algn="ctr" rtl="0">
            <a:buNone/>
          </a:pPr>
          <a:r>
            <a:rPr lang="en-US" altLang="ja-JP" sz="3600" kern="10" spc="0">
              <a:ln w="9525">
                <a:solidFill>
                  <a:srgbClr val="000000"/>
                </a:solidFill>
                <a:round/>
                <a:headEnd/>
                <a:tailEnd/>
              </a:ln>
              <a:solidFill>
                <a:srgbClr val="000000"/>
              </a:solidFill>
              <a:effectLst/>
              <a:latin typeface="ＭＳ Ｐゴシック"/>
              <a:ea typeface="ＭＳ Ｐゴシック"/>
            </a:rPr>
            <a:t>2010 </a:t>
          </a:r>
          <a:r>
            <a:rPr lang="ja-JP" altLang="en-US" sz="3600" kern="10" spc="0">
              <a:ln w="9525">
                <a:solidFill>
                  <a:srgbClr val="000000"/>
                </a:solidFill>
                <a:round/>
                <a:headEnd/>
                <a:tailEnd/>
              </a:ln>
              <a:solidFill>
                <a:srgbClr val="000000"/>
              </a:solidFill>
              <a:effectLst/>
              <a:latin typeface="ＭＳ Ｐゴシック"/>
              <a:ea typeface="ＭＳ Ｐゴシック"/>
            </a:rPr>
            <a:t>クリスマスカップ</a:t>
          </a:r>
        </a:p>
        <a:p>
          <a:pPr algn="ctr" rtl="0">
            <a:buNone/>
          </a:pPr>
          <a:endParaRPr lang="ja-JP" altLang="en-US" sz="3600" kern="10" spc="0">
            <a:ln w="9525">
              <a:solidFill>
                <a:srgbClr val="000000"/>
              </a:solidFill>
              <a:round/>
              <a:headEnd/>
              <a:tailEnd/>
            </a:ln>
            <a:solidFill>
              <a:srgbClr val="000000"/>
            </a:solidFill>
            <a:effectLst/>
            <a:latin typeface="ＭＳ Ｐゴシック"/>
            <a:ea typeface="ＭＳ Ｐゴシック"/>
          </a:endParaRPr>
        </a:p>
      </xdr:txBody>
    </xdr:sp>
    <xdr:clientData/>
  </xdr:twoCellAnchor>
  <xdr:twoCellAnchor>
    <xdr:from>
      <xdr:col>21</xdr:col>
      <xdr:colOff>104775</xdr:colOff>
      <xdr:row>0</xdr:row>
      <xdr:rowOff>0</xdr:rowOff>
    </xdr:from>
    <xdr:to>
      <xdr:col>32</xdr:col>
      <xdr:colOff>180975</xdr:colOff>
      <xdr:row>0</xdr:row>
      <xdr:rowOff>0</xdr:rowOff>
    </xdr:to>
    <xdr:pic>
      <xdr:nvPicPr>
        <xdr:cNvPr id="505841" name="Picture 15" descr="j0223287[1]">
          <a:extLst>
            <a:ext uri="{FF2B5EF4-FFF2-40B4-BE49-F238E27FC236}">
              <a16:creationId xmlns:a16="http://schemas.microsoft.com/office/drawing/2014/main" id="{D2D20799-3117-1923-8428-22CE372B24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05300" y="0"/>
          <a:ext cx="2276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190500</xdr:colOff>
      <xdr:row>0</xdr:row>
      <xdr:rowOff>0</xdr:rowOff>
    </xdr:from>
    <xdr:to>
      <xdr:col>12</xdr:col>
      <xdr:colOff>152400</xdr:colOff>
      <xdr:row>0</xdr:row>
      <xdr:rowOff>0</xdr:rowOff>
    </xdr:to>
    <xdr:pic>
      <xdr:nvPicPr>
        <xdr:cNvPr id="505842" name="Picture 16" descr="j0223286[1]">
          <a:extLst>
            <a:ext uri="{FF2B5EF4-FFF2-40B4-BE49-F238E27FC236}">
              <a16:creationId xmlns:a16="http://schemas.microsoft.com/office/drawing/2014/main" id="{04045846-F068-4F34-9D8D-DC1ADBDBEA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0550" y="0"/>
          <a:ext cx="1962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142875</xdr:colOff>
      <xdr:row>0</xdr:row>
      <xdr:rowOff>0</xdr:rowOff>
    </xdr:from>
    <xdr:to>
      <xdr:col>5</xdr:col>
      <xdr:colOff>142875</xdr:colOff>
      <xdr:row>0</xdr:row>
      <xdr:rowOff>0</xdr:rowOff>
    </xdr:to>
    <xdr:pic>
      <xdr:nvPicPr>
        <xdr:cNvPr id="505843" name="Picture 17" descr="j0238607[1]">
          <a:extLst>
            <a:ext uri="{FF2B5EF4-FFF2-40B4-BE49-F238E27FC236}">
              <a16:creationId xmlns:a16="http://schemas.microsoft.com/office/drawing/2014/main" id="{6F8D725B-1656-05D7-C761-8518A7F73F3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2900" y="0"/>
          <a:ext cx="800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190500</xdr:colOff>
      <xdr:row>0</xdr:row>
      <xdr:rowOff>0</xdr:rowOff>
    </xdr:from>
    <xdr:to>
      <xdr:col>31</xdr:col>
      <xdr:colOff>190500</xdr:colOff>
      <xdr:row>0</xdr:row>
      <xdr:rowOff>0</xdr:rowOff>
    </xdr:to>
    <xdr:pic>
      <xdr:nvPicPr>
        <xdr:cNvPr id="505844" name="Picture 18" descr="j0238607[1]">
          <a:extLst>
            <a:ext uri="{FF2B5EF4-FFF2-40B4-BE49-F238E27FC236}">
              <a16:creationId xmlns:a16="http://schemas.microsoft.com/office/drawing/2014/main" id="{DEE43CB7-1951-F514-7C26-52AF4133EDA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591175" y="0"/>
          <a:ext cx="800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0</xdr:row>
      <xdr:rowOff>0</xdr:rowOff>
    </xdr:from>
    <xdr:to>
      <xdr:col>13</xdr:col>
      <xdr:colOff>114300</xdr:colOff>
      <xdr:row>0</xdr:row>
      <xdr:rowOff>0</xdr:rowOff>
    </xdr:to>
    <xdr:pic>
      <xdr:nvPicPr>
        <xdr:cNvPr id="505845" name="Picture 19" descr="SO02576_[1]">
          <a:extLst>
            <a:ext uri="{FF2B5EF4-FFF2-40B4-BE49-F238E27FC236}">
              <a16:creationId xmlns:a16="http://schemas.microsoft.com/office/drawing/2014/main" id="{E68E9668-44AF-538D-0170-578C4554428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57225" y="0"/>
          <a:ext cx="2057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16</xdr:col>
      <xdr:colOff>123825</xdr:colOff>
      <xdr:row>0</xdr:row>
      <xdr:rowOff>0</xdr:rowOff>
    </xdr:from>
    <xdr:to>
      <xdr:col>19</xdr:col>
      <xdr:colOff>0</xdr:colOff>
      <xdr:row>0</xdr:row>
      <xdr:rowOff>0</xdr:rowOff>
    </xdr:to>
    <xdr:pic>
      <xdr:nvPicPr>
        <xdr:cNvPr id="505846" name="Picture 20" descr="SO00681_[1]">
          <a:extLst>
            <a:ext uri="{FF2B5EF4-FFF2-40B4-BE49-F238E27FC236}">
              <a16:creationId xmlns:a16="http://schemas.microsoft.com/office/drawing/2014/main" id="{C773DCC3-9419-8B81-BBDB-2A403E5F954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324225" y="0"/>
          <a:ext cx="4762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485775</xdr:colOff>
      <xdr:row>2</xdr:row>
      <xdr:rowOff>104775</xdr:rowOff>
    </xdr:from>
    <xdr:to>
      <xdr:col>33</xdr:col>
      <xdr:colOff>323850</xdr:colOff>
      <xdr:row>2</xdr:row>
      <xdr:rowOff>104775</xdr:rowOff>
    </xdr:to>
    <xdr:pic>
      <xdr:nvPicPr>
        <xdr:cNvPr id="505847" name="Picture 21" descr="j0304855[1]">
          <a:extLst>
            <a:ext uri="{FF2B5EF4-FFF2-40B4-BE49-F238E27FC236}">
              <a16:creationId xmlns:a16="http://schemas.microsoft.com/office/drawing/2014/main" id="{52626339-D0F5-622B-727E-248C878F80C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200525" y="590550"/>
          <a:ext cx="26003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66675</xdr:colOff>
      <xdr:row>148</xdr:row>
      <xdr:rowOff>228600</xdr:rowOff>
    </xdr:from>
    <xdr:to>
      <xdr:col>33</xdr:col>
      <xdr:colOff>66675</xdr:colOff>
      <xdr:row>157</xdr:row>
      <xdr:rowOff>66675</xdr:rowOff>
    </xdr:to>
    <xdr:sp macro="" textlink="">
      <xdr:nvSpPr>
        <xdr:cNvPr id="505848" name="Rectangle 9">
          <a:extLst>
            <a:ext uri="{FF2B5EF4-FFF2-40B4-BE49-F238E27FC236}">
              <a16:creationId xmlns:a16="http://schemas.microsoft.com/office/drawing/2014/main" id="{A352F3F5-08B1-1993-65DF-7EB9CA03A411}"/>
            </a:ext>
          </a:extLst>
        </xdr:cNvPr>
        <xdr:cNvSpPr>
          <a:spLocks noChangeArrowheads="1"/>
        </xdr:cNvSpPr>
      </xdr:nvSpPr>
      <xdr:spPr bwMode="auto">
        <a:xfrm>
          <a:off x="266700" y="28174950"/>
          <a:ext cx="6400800" cy="21336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17</xdr:col>
      <xdr:colOff>32728</xdr:colOff>
      <xdr:row>144</xdr:row>
      <xdr:rowOff>57067</xdr:rowOff>
    </xdr:from>
    <xdr:ext cx="692795" cy="262271"/>
    <xdr:sp macro="" textlink="">
      <xdr:nvSpPr>
        <xdr:cNvPr id="12298" name="AutoShape 10">
          <a:extLst>
            <a:ext uri="{FF2B5EF4-FFF2-40B4-BE49-F238E27FC236}">
              <a16:creationId xmlns:a16="http://schemas.microsoft.com/office/drawing/2014/main" id="{575AFDAF-3983-18A5-129D-7BED02446A9D}"/>
            </a:ext>
          </a:extLst>
        </xdr:cNvPr>
        <xdr:cNvSpPr>
          <a:spLocks noChangeArrowheads="1"/>
        </xdr:cNvSpPr>
      </xdr:nvSpPr>
      <xdr:spPr bwMode="auto">
        <a:xfrm>
          <a:off x="3433153" y="27165217"/>
          <a:ext cx="692795" cy="262271"/>
        </a:xfrm>
        <a:prstGeom prst="roundRect">
          <a:avLst>
            <a:gd name="adj" fmla="val 16667"/>
          </a:avLst>
        </a:prstGeom>
        <a:solidFill>
          <a:srgbClr val="FFFFFF"/>
        </a:solidFill>
        <a:ln w="12700">
          <a:solidFill>
            <a:srgbClr val="000000"/>
          </a:solidFill>
          <a:round/>
          <a:headEnd/>
          <a:tailEnd/>
        </a:ln>
      </xdr:spPr>
      <xdr:txBody>
        <a:bodyPr wrap="none" lIns="27432" tIns="18288" rIns="27432" bIns="18288" anchor="ctr" upright="1">
          <a:spAutoFit/>
        </a:bodyPr>
        <a:lstStyle/>
        <a:p>
          <a:pPr algn="ctr" rtl="0">
            <a:defRPr sz="1000"/>
          </a:pPr>
          <a:r>
            <a:rPr lang="ja-JP" altLang="en-US" sz="1200" b="1" i="0" strike="noStrike">
              <a:solidFill>
                <a:srgbClr val="000000"/>
              </a:solidFill>
              <a:latin typeface="ＭＳ Ｐゴシック"/>
              <a:ea typeface="ＭＳ Ｐゴシック"/>
            </a:rPr>
            <a:t>注意事項</a:t>
          </a:r>
        </a:p>
      </xdr:txBody>
    </xdr:sp>
    <xdr:clientData/>
  </xdr:oneCellAnchor>
  <xdr:twoCellAnchor editAs="oneCell">
    <xdr:from>
      <xdr:col>16</xdr:col>
      <xdr:colOff>161925</xdr:colOff>
      <xdr:row>31</xdr:row>
      <xdr:rowOff>76200</xdr:rowOff>
    </xdr:from>
    <xdr:to>
      <xdr:col>25</xdr:col>
      <xdr:colOff>190500</xdr:colOff>
      <xdr:row>39</xdr:row>
      <xdr:rowOff>19050</xdr:rowOff>
    </xdr:to>
    <xdr:pic>
      <xdr:nvPicPr>
        <xdr:cNvPr id="505850" name="Picture 21" descr="MCj03950060000[1]">
          <a:extLst>
            <a:ext uri="{FF2B5EF4-FFF2-40B4-BE49-F238E27FC236}">
              <a16:creationId xmlns:a16="http://schemas.microsoft.com/office/drawing/2014/main" id="{64E8896C-42EF-96C7-505B-4CA7B82C6C3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3362325" y="5534025"/>
          <a:ext cx="18288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57150</xdr:colOff>
      <xdr:row>14</xdr:row>
      <xdr:rowOff>57150</xdr:rowOff>
    </xdr:from>
    <xdr:to>
      <xdr:col>29</xdr:col>
      <xdr:colOff>85725</xdr:colOff>
      <xdr:row>25</xdr:row>
      <xdr:rowOff>9525</xdr:rowOff>
    </xdr:to>
    <xdr:pic>
      <xdr:nvPicPr>
        <xdr:cNvPr id="505851" name="Picture 22" descr="MCj03950040000[1]">
          <a:extLst>
            <a:ext uri="{FF2B5EF4-FFF2-40B4-BE49-F238E27FC236}">
              <a16:creationId xmlns:a16="http://schemas.microsoft.com/office/drawing/2014/main" id="{0CBA1C68-6301-DDF0-758F-444D1F4B4F14}"/>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057650" y="2600325"/>
          <a:ext cx="1828800" cy="1838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180975</xdr:colOff>
      <xdr:row>11</xdr:row>
      <xdr:rowOff>123825</xdr:rowOff>
    </xdr:from>
    <xdr:to>
      <xdr:col>17</xdr:col>
      <xdr:colOff>76200</xdr:colOff>
      <xdr:row>37</xdr:row>
      <xdr:rowOff>38100</xdr:rowOff>
    </xdr:to>
    <xdr:pic>
      <xdr:nvPicPr>
        <xdr:cNvPr id="505852" name="Picture 20" descr="natu_0004">
          <a:extLst>
            <a:ext uri="{FF2B5EF4-FFF2-40B4-BE49-F238E27FC236}">
              <a16:creationId xmlns:a16="http://schemas.microsoft.com/office/drawing/2014/main" id="{7C6A104A-49D5-14B4-1394-047C7F7C4919}"/>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rot="-1063470">
          <a:off x="581025" y="2152650"/>
          <a:ext cx="2895600"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30480</xdr:colOff>
      <xdr:row>1</xdr:row>
      <xdr:rowOff>9525</xdr:rowOff>
    </xdr:from>
    <xdr:to>
      <xdr:col>33</xdr:col>
      <xdr:colOff>9533</xdr:colOff>
      <xdr:row>13</xdr:row>
      <xdr:rowOff>114300</xdr:rowOff>
    </xdr:to>
    <xdr:sp macro="" textlink="">
      <xdr:nvSpPr>
        <xdr:cNvPr id="13554" name="WordArt 1" descr="大理石 (緑)">
          <a:extLst>
            <a:ext uri="{FF2B5EF4-FFF2-40B4-BE49-F238E27FC236}">
              <a16:creationId xmlns:a16="http://schemas.microsoft.com/office/drawing/2014/main" id="{6A05367E-D4B0-672A-8EF8-3313D17A18A0}"/>
            </a:ext>
          </a:extLst>
        </xdr:cNvPr>
        <xdr:cNvSpPr>
          <a:spLocks noChangeArrowheads="1" noChangeShapeType="1"/>
        </xdr:cNvSpPr>
      </xdr:nvSpPr>
      <xdr:spPr bwMode="auto">
        <a:xfrm>
          <a:off x="28575" y="180975"/>
          <a:ext cx="6581775" cy="2305050"/>
        </a:xfrm>
        <a:prstGeom prst="rect">
          <a:avLst/>
        </a:prstGeom>
        <a:noFill/>
        <a:ln>
          <a:noFill/>
        </a:ln>
      </xdr:spPr>
      <xdr:txBody>
        <a:bodyPr vertOverflow="clip" wrap="square" lIns="82296" tIns="41148" rIns="82296" bIns="0" anchor="t" upright="1"/>
        <a:lstStyle/>
        <a:p>
          <a:pPr algn="ctr" rtl="0">
            <a:defRPr sz="1000"/>
          </a:pPr>
          <a:r>
            <a:rPr lang="ja-JP" altLang="en-US" sz="3600" b="0" i="0" u="none" strike="noStrike" baseline="0">
              <a:solidFill>
                <a:srgbClr val="000000"/>
              </a:solidFill>
              <a:latin typeface="HGP創英角ﾎﾟｯﾌﾟ体"/>
              <a:ea typeface="HGP創英角ﾎﾟｯﾌﾟ体"/>
            </a:rPr>
            <a:t>２０</a:t>
          </a:r>
          <a:r>
            <a:rPr lang="en-US" altLang="ja-JP" sz="3600" b="0" i="0" u="none" strike="noStrike" baseline="0">
              <a:solidFill>
                <a:srgbClr val="000000"/>
              </a:solidFill>
              <a:latin typeface="HGP創英角ﾎﾟｯﾌﾟ体"/>
              <a:ea typeface="HGP創英角ﾎﾟｯﾌﾟ体"/>
            </a:rPr>
            <a:t>11 </a:t>
          </a:r>
          <a:r>
            <a:rPr lang="ja-JP" altLang="en-US" sz="3600" b="0" i="0" u="none" strike="noStrike" baseline="0">
              <a:solidFill>
                <a:srgbClr val="000000"/>
              </a:solidFill>
              <a:latin typeface="HGP創英角ﾎﾟｯﾌﾟ体"/>
              <a:ea typeface="HGP創英角ﾎﾟｯﾌﾟ体"/>
            </a:rPr>
            <a:t>西尾 茶 </a:t>
          </a:r>
          <a:r>
            <a:rPr lang="en-US" altLang="ja-JP" sz="3600" b="0" i="0" u="none" strike="noStrike" baseline="0">
              <a:solidFill>
                <a:srgbClr val="000000"/>
              </a:solidFill>
              <a:latin typeface="HGP創英角ﾎﾟｯﾌﾟ体"/>
              <a:ea typeface="HGP創英角ﾎﾟｯﾌﾟ体"/>
            </a:rPr>
            <a:t>Cha </a:t>
          </a:r>
          <a:r>
            <a:rPr lang="ja-JP" altLang="en-US" sz="3600" b="0" i="0" u="none" strike="noStrike" baseline="0">
              <a:solidFill>
                <a:srgbClr val="000000"/>
              </a:solidFill>
              <a:latin typeface="HGP創英角ﾎﾟｯﾌﾟ体"/>
              <a:ea typeface="HGP創英角ﾎﾟｯﾌﾟ体"/>
            </a:rPr>
            <a:t>杯</a:t>
          </a:r>
        </a:p>
      </xdr:txBody>
    </xdr:sp>
    <xdr:clientData/>
  </xdr:twoCellAnchor>
  <xdr:twoCellAnchor editAs="absolute">
    <xdr:from>
      <xdr:col>5</xdr:col>
      <xdr:colOff>66675</xdr:colOff>
      <xdr:row>52</xdr:row>
      <xdr:rowOff>104775</xdr:rowOff>
    </xdr:from>
    <xdr:to>
      <xdr:col>8</xdr:col>
      <xdr:colOff>133350</xdr:colOff>
      <xdr:row>56</xdr:row>
      <xdr:rowOff>76200</xdr:rowOff>
    </xdr:to>
    <xdr:pic>
      <xdr:nvPicPr>
        <xdr:cNvPr id="505854" name="Picture 6" descr="ballmikawa">
          <a:extLst>
            <a:ext uri="{FF2B5EF4-FFF2-40B4-BE49-F238E27FC236}">
              <a16:creationId xmlns:a16="http://schemas.microsoft.com/office/drawing/2014/main" id="{006D9359-E86E-C4BD-6D6C-F175EA81EC4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66800" y="9163050"/>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6</xdr:col>
      <xdr:colOff>117628</xdr:colOff>
      <xdr:row>29</xdr:row>
      <xdr:rowOff>90446</xdr:rowOff>
    </xdr:from>
    <xdr:to>
      <xdr:col>21</xdr:col>
      <xdr:colOff>84027</xdr:colOff>
      <xdr:row>34</xdr:row>
      <xdr:rowOff>22130</xdr:rowOff>
    </xdr:to>
    <xdr:sp macro="" textlink="">
      <xdr:nvSpPr>
        <xdr:cNvPr id="12295" name="Text Box 7">
          <a:extLst>
            <a:ext uri="{FF2B5EF4-FFF2-40B4-BE49-F238E27FC236}">
              <a16:creationId xmlns:a16="http://schemas.microsoft.com/office/drawing/2014/main" id="{648AAF63-DFF3-FE06-908B-6CC6F7C204B8}"/>
            </a:ext>
          </a:extLst>
        </xdr:cNvPr>
        <xdr:cNvSpPr txBox="1">
          <a:spLocks noChangeArrowheads="1"/>
        </xdr:cNvSpPr>
      </xdr:nvSpPr>
      <xdr:spPr bwMode="auto">
        <a:xfrm>
          <a:off x="1317778" y="5205371"/>
          <a:ext cx="2966774" cy="788934"/>
        </a:xfrm>
        <a:prstGeom prst="rect">
          <a:avLst/>
        </a:prstGeom>
        <a:noFill/>
        <a:ln w="9525">
          <a:noFill/>
          <a:miter lim="800000"/>
          <a:headEnd/>
          <a:tailEnd/>
        </a:ln>
      </xdr:spPr>
      <xdr:txBody>
        <a:bodyPr wrap="none" lIns="36576" tIns="27432" rIns="36576" bIns="27432" anchor="ctr" upright="1">
          <a:spAutoFit/>
        </a:bodyPr>
        <a:lstStyle/>
        <a:p>
          <a:pPr algn="ctr" rtl="0">
            <a:defRPr sz="1000"/>
          </a:pPr>
          <a:r>
            <a:rPr lang="ja-JP" altLang="en-US" sz="2200" b="0" i="0" strike="noStrike">
              <a:solidFill>
                <a:srgbClr val="000000"/>
              </a:solidFill>
              <a:latin typeface="ＭＳ Ｐゴシック"/>
              <a:ea typeface="ＭＳ Ｐゴシック"/>
            </a:rPr>
            <a:t>愛知県ドッジボール協会</a:t>
          </a:r>
        </a:p>
        <a:p>
          <a:pPr algn="ctr" rtl="0">
            <a:defRPr sz="1000"/>
          </a:pPr>
          <a:r>
            <a:rPr lang="ja-JP" altLang="en-US" sz="2200" b="0" i="0" strike="noStrike">
              <a:solidFill>
                <a:srgbClr val="000000"/>
              </a:solidFill>
              <a:latin typeface="ＭＳ Ｐゴシック"/>
              <a:ea typeface="ＭＳ Ｐゴシック"/>
            </a:rPr>
            <a:t>三河支部</a:t>
          </a:r>
        </a:p>
      </xdr:txBody>
    </xdr:sp>
    <xdr:clientData/>
  </xdr:twoCellAnchor>
  <xdr:twoCellAnchor editAs="absolute">
    <xdr:from>
      <xdr:col>25</xdr:col>
      <xdr:colOff>66675</xdr:colOff>
      <xdr:row>52</xdr:row>
      <xdr:rowOff>104775</xdr:rowOff>
    </xdr:from>
    <xdr:to>
      <xdr:col>28</xdr:col>
      <xdr:colOff>133350</xdr:colOff>
      <xdr:row>56</xdr:row>
      <xdr:rowOff>76200</xdr:rowOff>
    </xdr:to>
    <xdr:pic>
      <xdr:nvPicPr>
        <xdr:cNvPr id="528384" name="Picture 8" descr="ballmikawa">
          <a:extLst>
            <a:ext uri="{FF2B5EF4-FFF2-40B4-BE49-F238E27FC236}">
              <a16:creationId xmlns:a16="http://schemas.microsoft.com/office/drawing/2014/main" id="{77993A34-61E1-5444-0728-415DA657AD03}"/>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067300" y="9163050"/>
          <a:ext cx="66675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9</xdr:row>
      <xdr:rowOff>57150</xdr:rowOff>
    </xdr:from>
    <xdr:to>
      <xdr:col>42</xdr:col>
      <xdr:colOff>104775</xdr:colOff>
      <xdr:row>18</xdr:row>
      <xdr:rowOff>95250</xdr:rowOff>
    </xdr:to>
    <xdr:sp macro="" textlink="">
      <xdr:nvSpPr>
        <xdr:cNvPr id="509995" name="Rectangle 2">
          <a:extLst>
            <a:ext uri="{FF2B5EF4-FFF2-40B4-BE49-F238E27FC236}">
              <a16:creationId xmlns:a16="http://schemas.microsoft.com/office/drawing/2014/main" id="{CAF70AB8-041B-D42C-0D41-CF97DA8F9E4E}"/>
            </a:ext>
          </a:extLst>
        </xdr:cNvPr>
        <xdr:cNvSpPr>
          <a:spLocks noChangeArrowheads="1"/>
        </xdr:cNvSpPr>
      </xdr:nvSpPr>
      <xdr:spPr bwMode="auto">
        <a:xfrm>
          <a:off x="0" y="2038350"/>
          <a:ext cx="6905625" cy="1666875"/>
        </a:xfrm>
        <a:prstGeom prst="rect">
          <a:avLst/>
        </a:prstGeom>
        <a:noFill/>
        <a:ln w="38100">
          <a:solidFill>
            <a:srgbClr val="3366FF"/>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452746</xdr:colOff>
      <xdr:row>21</xdr:row>
      <xdr:rowOff>8667</xdr:rowOff>
    </xdr:from>
    <xdr:to>
      <xdr:col>30</xdr:col>
      <xdr:colOff>13048</xdr:colOff>
      <xdr:row>22</xdr:row>
      <xdr:rowOff>1</xdr:rowOff>
    </xdr:to>
    <xdr:sp macro="" textlink="">
      <xdr:nvSpPr>
        <xdr:cNvPr id="6" name="テキスト ボックス 5">
          <a:extLst>
            <a:ext uri="{FF2B5EF4-FFF2-40B4-BE49-F238E27FC236}">
              <a16:creationId xmlns:a16="http://schemas.microsoft.com/office/drawing/2014/main" id="{F4F786F6-CC27-C3B8-97D8-CD0116B2B94F}"/>
            </a:ext>
          </a:extLst>
        </xdr:cNvPr>
        <xdr:cNvSpPr txBox="1"/>
      </xdr:nvSpPr>
      <xdr:spPr>
        <a:xfrm>
          <a:off x="452746" y="10851509"/>
          <a:ext cx="15283076" cy="500204"/>
        </a:xfrm>
        <a:prstGeom prst="rect">
          <a:avLst/>
        </a:prstGeom>
        <a:solidFill>
          <a:schemeClr val="accent1">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pPr algn="ctr"/>
          <a:r>
            <a:rPr kumimoji="1" lang="ja-JP" altLang="en-US" sz="2000" b="1" baseline="0">
              <a:solidFill>
                <a:srgbClr val="FF0000"/>
              </a:solidFill>
            </a:rPr>
            <a:t>休　　　　　　　　　　憩　　　（昼  食  及 び 集計）　　</a:t>
          </a:r>
        </a:p>
      </xdr:txBody>
    </xdr:sp>
    <xdr:clientData/>
  </xdr:twoCellAnchor>
  <xdr:twoCellAnchor>
    <xdr:from>
      <xdr:col>10</xdr:col>
      <xdr:colOff>1259840</xdr:colOff>
      <xdr:row>31</xdr:row>
      <xdr:rowOff>0</xdr:rowOff>
    </xdr:from>
    <xdr:to>
      <xdr:col>13</xdr:col>
      <xdr:colOff>556798</xdr:colOff>
      <xdr:row>87</xdr:row>
      <xdr:rowOff>312808</xdr:rowOff>
    </xdr:to>
    <xdr:sp macro="" textlink="">
      <xdr:nvSpPr>
        <xdr:cNvPr id="9" name="テキスト ボックス 8">
          <a:extLst>
            <a:ext uri="{FF2B5EF4-FFF2-40B4-BE49-F238E27FC236}">
              <a16:creationId xmlns:a16="http://schemas.microsoft.com/office/drawing/2014/main" id="{B8B52BB2-A07C-6115-F5E4-FB2FA4C7EE53}"/>
            </a:ext>
          </a:extLst>
        </xdr:cNvPr>
        <xdr:cNvSpPr txBox="1"/>
      </xdr:nvSpPr>
      <xdr:spPr>
        <a:xfrm>
          <a:off x="6996737" y="17323300"/>
          <a:ext cx="1330209" cy="312808"/>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B </a:t>
          </a:r>
          <a:r>
            <a:rPr kumimoji="1" lang="ja-JP" altLang="en-US" sz="1400" b="1" baseline="0">
              <a:solidFill>
                <a:srgbClr val="FF0000"/>
              </a:solidFill>
            </a:rPr>
            <a:t>コート</a:t>
          </a:r>
        </a:p>
      </xdr:txBody>
    </xdr:sp>
    <xdr:clientData/>
  </xdr:twoCellAnchor>
  <xdr:twoCellAnchor>
    <xdr:from>
      <xdr:col>3</xdr:col>
      <xdr:colOff>1243429</xdr:colOff>
      <xdr:row>31</xdr:row>
      <xdr:rowOff>0</xdr:rowOff>
    </xdr:from>
    <xdr:to>
      <xdr:col>6</xdr:col>
      <xdr:colOff>272338</xdr:colOff>
      <xdr:row>87</xdr:row>
      <xdr:rowOff>226785</xdr:rowOff>
    </xdr:to>
    <xdr:sp macro="" textlink="">
      <xdr:nvSpPr>
        <xdr:cNvPr id="10" name="テキスト ボックス 9">
          <a:extLst>
            <a:ext uri="{FF2B5EF4-FFF2-40B4-BE49-F238E27FC236}">
              <a16:creationId xmlns:a16="http://schemas.microsoft.com/office/drawing/2014/main" id="{46DF8425-A42A-FC19-B299-712810A0F11A}"/>
            </a:ext>
          </a:extLst>
        </xdr:cNvPr>
        <xdr:cNvSpPr txBox="1"/>
      </xdr:nvSpPr>
      <xdr:spPr>
        <a:xfrm>
          <a:off x="2597687" y="17331121"/>
          <a:ext cx="1234210" cy="21896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A </a:t>
          </a:r>
          <a:r>
            <a:rPr kumimoji="1" lang="ja-JP" altLang="en-US" sz="1400" b="1" baseline="0">
              <a:solidFill>
                <a:srgbClr val="FF0000"/>
              </a:solidFill>
            </a:rPr>
            <a:t>コート</a:t>
          </a:r>
        </a:p>
      </xdr:txBody>
    </xdr:sp>
    <xdr:clientData/>
  </xdr:twoCellAnchor>
  <xdr:twoCellAnchor>
    <xdr:from>
      <xdr:col>17</xdr:col>
      <xdr:colOff>1290843</xdr:colOff>
      <xdr:row>31</xdr:row>
      <xdr:rowOff>0</xdr:rowOff>
    </xdr:from>
    <xdr:to>
      <xdr:col>20</xdr:col>
      <xdr:colOff>619358</xdr:colOff>
      <xdr:row>87</xdr:row>
      <xdr:rowOff>275271</xdr:rowOff>
    </xdr:to>
    <xdr:sp macro="" textlink="">
      <xdr:nvSpPr>
        <xdr:cNvPr id="7" name="テキスト ボックス 6">
          <a:extLst>
            <a:ext uri="{FF2B5EF4-FFF2-40B4-BE49-F238E27FC236}">
              <a16:creationId xmlns:a16="http://schemas.microsoft.com/office/drawing/2014/main" id="{1E2BDFCF-681C-C3BB-1003-A01756A91572}"/>
            </a:ext>
          </a:extLst>
        </xdr:cNvPr>
        <xdr:cNvSpPr txBox="1"/>
      </xdr:nvSpPr>
      <xdr:spPr>
        <a:xfrm>
          <a:off x="11532173" y="17323300"/>
          <a:ext cx="1361767" cy="275271"/>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C </a:t>
          </a:r>
          <a:r>
            <a:rPr kumimoji="1" lang="ja-JP" altLang="en-US" sz="1400" b="1" baseline="0">
              <a:solidFill>
                <a:srgbClr val="FF0000"/>
              </a:solidFill>
            </a:rPr>
            <a:t>コート</a:t>
          </a:r>
        </a:p>
      </xdr:txBody>
    </xdr:sp>
    <xdr:clientData/>
  </xdr:twoCellAnchor>
  <xdr:twoCellAnchor>
    <xdr:from>
      <xdr:col>10</xdr:col>
      <xdr:colOff>1152263</xdr:colOff>
      <xdr:row>4</xdr:row>
      <xdr:rowOff>300052</xdr:rowOff>
    </xdr:from>
    <xdr:to>
      <xdr:col>13</xdr:col>
      <xdr:colOff>306552</xdr:colOff>
      <xdr:row>5</xdr:row>
      <xdr:rowOff>75074</xdr:rowOff>
    </xdr:to>
    <xdr:sp macro="" textlink="">
      <xdr:nvSpPr>
        <xdr:cNvPr id="8" name="テキスト ボックス 7">
          <a:extLst>
            <a:ext uri="{FF2B5EF4-FFF2-40B4-BE49-F238E27FC236}">
              <a16:creationId xmlns:a16="http://schemas.microsoft.com/office/drawing/2014/main" id="{734C8CCE-D9A4-7703-34F7-B18A926BD49A}"/>
            </a:ext>
          </a:extLst>
        </xdr:cNvPr>
        <xdr:cNvSpPr txBox="1"/>
      </xdr:nvSpPr>
      <xdr:spPr>
        <a:xfrm>
          <a:off x="6889160" y="2508476"/>
          <a:ext cx="1187540" cy="28177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B </a:t>
          </a:r>
          <a:r>
            <a:rPr kumimoji="1" lang="ja-JP" altLang="en-US" sz="1400" b="1" baseline="0">
              <a:solidFill>
                <a:srgbClr val="FF0000"/>
              </a:solidFill>
            </a:rPr>
            <a:t>コート</a:t>
          </a:r>
        </a:p>
      </xdr:txBody>
    </xdr:sp>
    <xdr:clientData/>
  </xdr:twoCellAnchor>
  <xdr:twoCellAnchor>
    <xdr:from>
      <xdr:col>3</xdr:col>
      <xdr:colOff>1177953</xdr:colOff>
      <xdr:row>4</xdr:row>
      <xdr:rowOff>303015</xdr:rowOff>
    </xdr:from>
    <xdr:to>
      <xdr:col>6</xdr:col>
      <xdr:colOff>215040</xdr:colOff>
      <xdr:row>5</xdr:row>
      <xdr:rowOff>70011</xdr:rowOff>
    </xdr:to>
    <xdr:sp macro="" textlink="">
      <xdr:nvSpPr>
        <xdr:cNvPr id="11" name="テキスト ボックス 10">
          <a:extLst>
            <a:ext uri="{FF2B5EF4-FFF2-40B4-BE49-F238E27FC236}">
              <a16:creationId xmlns:a16="http://schemas.microsoft.com/office/drawing/2014/main" id="{14C87745-2BFD-AF7D-95DF-160D6F96CE22}"/>
            </a:ext>
          </a:extLst>
        </xdr:cNvPr>
        <xdr:cNvSpPr txBox="1"/>
      </xdr:nvSpPr>
      <xdr:spPr>
        <a:xfrm>
          <a:off x="2524591" y="2522187"/>
          <a:ext cx="1241616" cy="26278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A </a:t>
          </a:r>
          <a:r>
            <a:rPr kumimoji="1" lang="ja-JP" altLang="en-US" sz="1400" b="1" baseline="0">
              <a:solidFill>
                <a:srgbClr val="FF0000"/>
              </a:solidFill>
            </a:rPr>
            <a:t>コート</a:t>
          </a:r>
        </a:p>
      </xdr:txBody>
    </xdr:sp>
    <xdr:clientData/>
  </xdr:twoCellAnchor>
  <xdr:twoCellAnchor>
    <xdr:from>
      <xdr:col>17</xdr:col>
      <xdr:colOff>1225289</xdr:colOff>
      <xdr:row>4</xdr:row>
      <xdr:rowOff>300052</xdr:rowOff>
    </xdr:from>
    <xdr:to>
      <xdr:col>20</xdr:col>
      <xdr:colOff>394137</xdr:colOff>
      <xdr:row>5</xdr:row>
      <xdr:rowOff>43794</xdr:rowOff>
    </xdr:to>
    <xdr:sp macro="" textlink="">
      <xdr:nvSpPr>
        <xdr:cNvPr id="12" name="テキスト ボックス 11">
          <a:extLst>
            <a:ext uri="{FF2B5EF4-FFF2-40B4-BE49-F238E27FC236}">
              <a16:creationId xmlns:a16="http://schemas.microsoft.com/office/drawing/2014/main" id="{B3E38A12-4794-E6F0-56B5-E025C7BB9A48}"/>
            </a:ext>
          </a:extLst>
        </xdr:cNvPr>
        <xdr:cNvSpPr txBox="1"/>
      </xdr:nvSpPr>
      <xdr:spPr>
        <a:xfrm>
          <a:off x="11466619" y="2508476"/>
          <a:ext cx="1202100" cy="25049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kumimoji="1" lang="ja-JP" altLang="en-US" sz="1400" b="1" baseline="0">
              <a:solidFill>
                <a:srgbClr val="FF0000"/>
              </a:solidFill>
            </a:rPr>
            <a:t>　　</a:t>
          </a:r>
          <a:r>
            <a:rPr kumimoji="1" lang="en-US" altLang="ja-JP" sz="1400" b="1" baseline="0">
              <a:solidFill>
                <a:srgbClr val="FF0000"/>
              </a:solidFill>
            </a:rPr>
            <a:t>C </a:t>
          </a:r>
          <a:r>
            <a:rPr kumimoji="1" lang="ja-JP" altLang="en-US" sz="1400" b="1" baseline="0">
              <a:solidFill>
                <a:srgbClr val="FF0000"/>
              </a:solidFill>
            </a:rPr>
            <a:t>コート</a:t>
          </a:r>
        </a:p>
      </xdr:txBody>
    </xdr:sp>
    <xdr:clientData/>
  </xdr:twoCellAnchor>
  <xdr:twoCellAnchor>
    <xdr:from>
      <xdr:col>1</xdr:col>
      <xdr:colOff>300881</xdr:colOff>
      <xdr:row>27</xdr:row>
      <xdr:rowOff>21649</xdr:rowOff>
    </xdr:from>
    <xdr:to>
      <xdr:col>21</xdr:col>
      <xdr:colOff>281562</xdr:colOff>
      <xdr:row>28</xdr:row>
      <xdr:rowOff>0</xdr:rowOff>
    </xdr:to>
    <xdr:sp macro="" textlink="">
      <xdr:nvSpPr>
        <xdr:cNvPr id="2" name="テキスト ボックス 1">
          <a:extLst>
            <a:ext uri="{FF2B5EF4-FFF2-40B4-BE49-F238E27FC236}">
              <a16:creationId xmlns:a16="http://schemas.microsoft.com/office/drawing/2014/main" id="{8A39976B-B758-CDAC-5055-88D447EDC9C2}"/>
            </a:ext>
          </a:extLst>
        </xdr:cNvPr>
        <xdr:cNvSpPr txBox="1"/>
      </xdr:nvSpPr>
      <xdr:spPr>
        <a:xfrm>
          <a:off x="777131" y="14200910"/>
          <a:ext cx="14268181" cy="779178"/>
        </a:xfrm>
        <a:prstGeom prst="rect">
          <a:avLst/>
        </a:prstGeom>
        <a:solidFill>
          <a:schemeClr val="accent1">
            <a:lumMod val="20000"/>
            <a:lumOff val="80000"/>
          </a:schemeClr>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pPr algn="ctr"/>
          <a:r>
            <a:rPr kumimoji="1" lang="ja-JP" altLang="en-US" sz="2000" b="1" baseline="0">
              <a:solidFill>
                <a:srgbClr val="FF0000"/>
              </a:solidFill>
            </a:rPr>
            <a:t>集　　　　　　　　　　計　　</a:t>
          </a:r>
          <a:endParaRPr kumimoji="1" lang="en-US" altLang="ja-JP" sz="2000" b="1" baseline="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104775</xdr:colOff>
          <xdr:row>16</xdr:row>
          <xdr:rowOff>304800</xdr:rowOff>
        </xdr:from>
        <xdr:to>
          <xdr:col>8</xdr:col>
          <xdr:colOff>19050</xdr:colOff>
          <xdr:row>18</xdr:row>
          <xdr:rowOff>1924050</xdr:rowOff>
        </xdr:to>
        <xdr:pic>
          <xdr:nvPicPr>
            <xdr:cNvPr id="495911" name="Image1">
              <a:extLst>
                <a:ext uri="{FF2B5EF4-FFF2-40B4-BE49-F238E27FC236}">
                  <a16:creationId xmlns:a16="http://schemas.microsoft.com/office/drawing/2014/main" id="{FB8CCB89-090F-03D4-C8EF-A75114B328DC}"/>
                </a:ext>
              </a:extLst>
            </xdr:cNvPr>
            <xdr:cNvPicPr>
              <a:picLocks noChangeArrowheads="1" noChangeShapeType="1"/>
              <a:extLst>
                <a:ext uri="{84589F7E-364E-4C9E-8A38-B11213B215E9}">
                  <a14:cameraTool cellRange="スコア" spid="_x0000_s496499"/>
                </a:ext>
              </a:extLst>
            </xdr:cNvPicPr>
          </xdr:nvPicPr>
          <xdr:blipFill>
            <a:blip xmlns:r="http://schemas.openxmlformats.org/officeDocument/2006/relationships" r:embed="rId1"/>
            <a:srcRect/>
            <a:stretch>
              <a:fillRect/>
            </a:stretch>
          </xdr:blipFill>
          <xdr:spPr bwMode="auto">
            <a:xfrm>
              <a:off x="104775" y="4886325"/>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16</xdr:row>
          <xdr:rowOff>304800</xdr:rowOff>
        </xdr:from>
        <xdr:to>
          <xdr:col>16</xdr:col>
          <xdr:colOff>19050</xdr:colOff>
          <xdr:row>18</xdr:row>
          <xdr:rowOff>1924050</xdr:rowOff>
        </xdr:to>
        <xdr:pic>
          <xdr:nvPicPr>
            <xdr:cNvPr id="495912" name="Image1">
              <a:extLst>
                <a:ext uri="{FF2B5EF4-FFF2-40B4-BE49-F238E27FC236}">
                  <a16:creationId xmlns:a16="http://schemas.microsoft.com/office/drawing/2014/main" id="{A2691859-C7DB-A74B-D648-B305E9C1ED4D}"/>
                </a:ext>
              </a:extLst>
            </xdr:cNvPr>
            <xdr:cNvPicPr>
              <a:picLocks noChangeArrowheads="1" noChangeShapeType="1"/>
              <a:extLst>
                <a:ext uri="{84589F7E-364E-4C9E-8A38-B11213B215E9}">
                  <a14:cameraTool cellRange="スコア" spid="_x0000_s496500"/>
                </a:ext>
              </a:extLst>
            </xdr:cNvPicPr>
          </xdr:nvPicPr>
          <xdr:blipFill>
            <a:blip xmlns:r="http://schemas.openxmlformats.org/officeDocument/2006/relationships" r:embed="rId2"/>
            <a:srcRect/>
            <a:stretch>
              <a:fillRect/>
            </a:stretch>
          </xdr:blipFill>
          <xdr:spPr bwMode="auto">
            <a:xfrm>
              <a:off x="6762750" y="4886325"/>
              <a:ext cx="65151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16</xdr:row>
          <xdr:rowOff>304800</xdr:rowOff>
        </xdr:from>
        <xdr:to>
          <xdr:col>24</xdr:col>
          <xdr:colOff>19050</xdr:colOff>
          <xdr:row>18</xdr:row>
          <xdr:rowOff>1924050</xdr:rowOff>
        </xdr:to>
        <xdr:pic>
          <xdr:nvPicPr>
            <xdr:cNvPr id="495913" name="Image1">
              <a:extLst>
                <a:ext uri="{FF2B5EF4-FFF2-40B4-BE49-F238E27FC236}">
                  <a16:creationId xmlns:a16="http://schemas.microsoft.com/office/drawing/2014/main" id="{26C521EA-4F50-2FDC-3ACE-77171BF7CBE6}"/>
                </a:ext>
              </a:extLst>
            </xdr:cNvPr>
            <xdr:cNvPicPr>
              <a:picLocks noChangeArrowheads="1" noChangeShapeType="1"/>
              <a:extLst>
                <a:ext uri="{84589F7E-364E-4C9E-8A38-B11213B215E9}">
                  <a14:cameraTool cellRange="スコア" spid="_x0000_s496501"/>
                </a:ext>
              </a:extLst>
            </xdr:cNvPicPr>
          </xdr:nvPicPr>
          <xdr:blipFill>
            <a:blip xmlns:r="http://schemas.openxmlformats.org/officeDocument/2006/relationships" r:embed="rId3"/>
            <a:srcRect/>
            <a:stretch>
              <a:fillRect/>
            </a:stretch>
          </xdr:blipFill>
          <xdr:spPr bwMode="auto">
            <a:xfrm>
              <a:off x="13363575" y="4886325"/>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16</xdr:row>
          <xdr:rowOff>314325</xdr:rowOff>
        </xdr:from>
        <xdr:to>
          <xdr:col>32</xdr:col>
          <xdr:colOff>19050</xdr:colOff>
          <xdr:row>18</xdr:row>
          <xdr:rowOff>1933575</xdr:rowOff>
        </xdr:to>
        <xdr:pic>
          <xdr:nvPicPr>
            <xdr:cNvPr id="495914" name="Image1">
              <a:extLst>
                <a:ext uri="{FF2B5EF4-FFF2-40B4-BE49-F238E27FC236}">
                  <a16:creationId xmlns:a16="http://schemas.microsoft.com/office/drawing/2014/main" id="{E0A02AE6-BDBF-BD54-7315-FFCFA2E8ECEF}"/>
                </a:ext>
              </a:extLst>
            </xdr:cNvPr>
            <xdr:cNvPicPr>
              <a:picLocks noChangeArrowheads="1" noChangeShapeType="1"/>
              <a:extLst>
                <a:ext uri="{84589F7E-364E-4C9E-8A38-B11213B215E9}">
                  <a14:cameraTool cellRange="スコア" spid="_x0000_s496502"/>
                </a:ext>
              </a:extLst>
            </xdr:cNvPicPr>
          </xdr:nvPicPr>
          <xdr:blipFill>
            <a:blip xmlns:r="http://schemas.openxmlformats.org/officeDocument/2006/relationships" r:embed="rId4"/>
            <a:srcRect/>
            <a:stretch>
              <a:fillRect/>
            </a:stretch>
          </xdr:blipFill>
          <xdr:spPr bwMode="auto">
            <a:xfrm>
              <a:off x="19983450" y="4895850"/>
              <a:ext cx="65532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3</xdr:col>
      <xdr:colOff>85725</xdr:colOff>
      <xdr:row>42</xdr:row>
      <xdr:rowOff>0</xdr:rowOff>
    </xdr:from>
    <xdr:to>
      <xdr:col>3</xdr:col>
      <xdr:colOff>85725</xdr:colOff>
      <xdr:row>42</xdr:row>
      <xdr:rowOff>0</xdr:rowOff>
    </xdr:to>
    <xdr:sp macro="" textlink="">
      <xdr:nvSpPr>
        <xdr:cNvPr id="518975" name="Line 86">
          <a:extLst>
            <a:ext uri="{FF2B5EF4-FFF2-40B4-BE49-F238E27FC236}">
              <a16:creationId xmlns:a16="http://schemas.microsoft.com/office/drawing/2014/main" id="{8CFDEBDE-100F-587C-4878-45DD3C5F8F8C}"/>
            </a:ext>
          </a:extLst>
        </xdr:cNvPr>
        <xdr:cNvSpPr>
          <a:spLocks noChangeShapeType="1"/>
        </xdr:cNvSpPr>
      </xdr:nvSpPr>
      <xdr:spPr bwMode="auto">
        <a:xfrm>
          <a:off x="742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76200</xdr:colOff>
      <xdr:row>42</xdr:row>
      <xdr:rowOff>0</xdr:rowOff>
    </xdr:from>
    <xdr:to>
      <xdr:col>1</xdr:col>
      <xdr:colOff>76200</xdr:colOff>
      <xdr:row>42</xdr:row>
      <xdr:rowOff>0</xdr:rowOff>
    </xdr:to>
    <xdr:sp macro="" textlink="">
      <xdr:nvSpPr>
        <xdr:cNvPr id="518976" name="Line 88">
          <a:extLst>
            <a:ext uri="{FF2B5EF4-FFF2-40B4-BE49-F238E27FC236}">
              <a16:creationId xmlns:a16="http://schemas.microsoft.com/office/drawing/2014/main" id="{75A08781-F0A3-43EC-30EA-819E7FDDFAFD}"/>
            </a:ext>
          </a:extLst>
        </xdr:cNvPr>
        <xdr:cNvSpPr>
          <a:spLocks noChangeShapeType="1"/>
        </xdr:cNvSpPr>
      </xdr:nvSpPr>
      <xdr:spPr bwMode="auto">
        <a:xfrm flipV="1">
          <a:off x="2571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85725</xdr:colOff>
      <xdr:row>42</xdr:row>
      <xdr:rowOff>0</xdr:rowOff>
    </xdr:from>
    <xdr:to>
      <xdr:col>9</xdr:col>
      <xdr:colOff>85725</xdr:colOff>
      <xdr:row>42</xdr:row>
      <xdr:rowOff>0</xdr:rowOff>
    </xdr:to>
    <xdr:sp macro="" textlink="">
      <xdr:nvSpPr>
        <xdr:cNvPr id="518977" name="Line 89">
          <a:extLst>
            <a:ext uri="{FF2B5EF4-FFF2-40B4-BE49-F238E27FC236}">
              <a16:creationId xmlns:a16="http://schemas.microsoft.com/office/drawing/2014/main" id="{41705109-E365-6F01-300B-C555FD136EA1}"/>
            </a:ext>
          </a:extLst>
        </xdr:cNvPr>
        <xdr:cNvSpPr>
          <a:spLocks noChangeShapeType="1"/>
        </xdr:cNvSpPr>
      </xdr:nvSpPr>
      <xdr:spPr bwMode="auto">
        <a:xfrm flipV="1">
          <a:off x="2171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95250</xdr:colOff>
      <xdr:row>42</xdr:row>
      <xdr:rowOff>0</xdr:rowOff>
    </xdr:from>
    <xdr:to>
      <xdr:col>11</xdr:col>
      <xdr:colOff>95250</xdr:colOff>
      <xdr:row>42</xdr:row>
      <xdr:rowOff>0</xdr:rowOff>
    </xdr:to>
    <xdr:sp macro="" textlink="">
      <xdr:nvSpPr>
        <xdr:cNvPr id="518978" name="Line 91">
          <a:extLst>
            <a:ext uri="{FF2B5EF4-FFF2-40B4-BE49-F238E27FC236}">
              <a16:creationId xmlns:a16="http://schemas.microsoft.com/office/drawing/2014/main" id="{85FA0B76-6FD7-C20A-FD68-A01971A124AB}"/>
            </a:ext>
          </a:extLst>
        </xdr:cNvPr>
        <xdr:cNvSpPr>
          <a:spLocks noChangeShapeType="1"/>
        </xdr:cNvSpPr>
      </xdr:nvSpPr>
      <xdr:spPr bwMode="auto">
        <a:xfrm>
          <a:off x="2657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42</xdr:row>
      <xdr:rowOff>0</xdr:rowOff>
    </xdr:from>
    <xdr:to>
      <xdr:col>7</xdr:col>
      <xdr:colOff>76200</xdr:colOff>
      <xdr:row>42</xdr:row>
      <xdr:rowOff>0</xdr:rowOff>
    </xdr:to>
    <xdr:sp macro="" textlink="">
      <xdr:nvSpPr>
        <xdr:cNvPr id="518979" name="Line 92">
          <a:extLst>
            <a:ext uri="{FF2B5EF4-FFF2-40B4-BE49-F238E27FC236}">
              <a16:creationId xmlns:a16="http://schemas.microsoft.com/office/drawing/2014/main" id="{6DF63CA6-C049-2055-1D4E-95006A0B8B08}"/>
            </a:ext>
          </a:extLst>
        </xdr:cNvPr>
        <xdr:cNvSpPr>
          <a:spLocks noChangeShapeType="1"/>
        </xdr:cNvSpPr>
      </xdr:nvSpPr>
      <xdr:spPr bwMode="auto">
        <a:xfrm flipV="1">
          <a:off x="1685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42</xdr:row>
      <xdr:rowOff>0</xdr:rowOff>
    </xdr:from>
    <xdr:to>
      <xdr:col>19</xdr:col>
      <xdr:colOff>85725</xdr:colOff>
      <xdr:row>42</xdr:row>
      <xdr:rowOff>0</xdr:rowOff>
    </xdr:to>
    <xdr:sp macro="" textlink="">
      <xdr:nvSpPr>
        <xdr:cNvPr id="518980" name="Line 95">
          <a:extLst>
            <a:ext uri="{FF2B5EF4-FFF2-40B4-BE49-F238E27FC236}">
              <a16:creationId xmlns:a16="http://schemas.microsoft.com/office/drawing/2014/main" id="{D8F0F1B6-3650-DF94-05F3-852B15AE3731}"/>
            </a:ext>
          </a:extLst>
        </xdr:cNvPr>
        <xdr:cNvSpPr>
          <a:spLocks noChangeShapeType="1"/>
        </xdr:cNvSpPr>
      </xdr:nvSpPr>
      <xdr:spPr bwMode="auto">
        <a:xfrm>
          <a:off x="4552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85725</xdr:colOff>
      <xdr:row>42</xdr:row>
      <xdr:rowOff>0</xdr:rowOff>
    </xdr:from>
    <xdr:to>
      <xdr:col>25</xdr:col>
      <xdr:colOff>85725</xdr:colOff>
      <xdr:row>42</xdr:row>
      <xdr:rowOff>0</xdr:rowOff>
    </xdr:to>
    <xdr:sp macro="" textlink="">
      <xdr:nvSpPr>
        <xdr:cNvPr id="518981" name="Line 98">
          <a:extLst>
            <a:ext uri="{FF2B5EF4-FFF2-40B4-BE49-F238E27FC236}">
              <a16:creationId xmlns:a16="http://schemas.microsoft.com/office/drawing/2014/main" id="{D3D30360-15E1-E959-C45C-8111184F4C0E}"/>
            </a:ext>
          </a:extLst>
        </xdr:cNvPr>
        <xdr:cNvSpPr>
          <a:spLocks noChangeShapeType="1"/>
        </xdr:cNvSpPr>
      </xdr:nvSpPr>
      <xdr:spPr bwMode="auto">
        <a:xfrm flipV="1">
          <a:off x="5981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85725</xdr:colOff>
      <xdr:row>42</xdr:row>
      <xdr:rowOff>0</xdr:rowOff>
    </xdr:from>
    <xdr:to>
      <xdr:col>5</xdr:col>
      <xdr:colOff>85725</xdr:colOff>
      <xdr:row>42</xdr:row>
      <xdr:rowOff>0</xdr:rowOff>
    </xdr:to>
    <xdr:sp macro="" textlink="">
      <xdr:nvSpPr>
        <xdr:cNvPr id="518982" name="Line 101">
          <a:extLst>
            <a:ext uri="{FF2B5EF4-FFF2-40B4-BE49-F238E27FC236}">
              <a16:creationId xmlns:a16="http://schemas.microsoft.com/office/drawing/2014/main" id="{CDE4728B-F1F8-9B37-4B78-93F586249798}"/>
            </a:ext>
          </a:extLst>
        </xdr:cNvPr>
        <xdr:cNvSpPr>
          <a:spLocks noChangeShapeType="1"/>
        </xdr:cNvSpPr>
      </xdr:nvSpPr>
      <xdr:spPr bwMode="auto">
        <a:xfrm flipV="1">
          <a:off x="12192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xdr:colOff>
      <xdr:row>42</xdr:row>
      <xdr:rowOff>0</xdr:rowOff>
    </xdr:from>
    <xdr:to>
      <xdr:col>13</xdr:col>
      <xdr:colOff>95250</xdr:colOff>
      <xdr:row>42</xdr:row>
      <xdr:rowOff>0</xdr:rowOff>
    </xdr:to>
    <xdr:sp macro="" textlink="">
      <xdr:nvSpPr>
        <xdr:cNvPr id="518983" name="Line 102">
          <a:extLst>
            <a:ext uri="{FF2B5EF4-FFF2-40B4-BE49-F238E27FC236}">
              <a16:creationId xmlns:a16="http://schemas.microsoft.com/office/drawing/2014/main" id="{94E47E6F-5309-BE9E-5886-CD7B4D49AD7E}"/>
            </a:ext>
          </a:extLst>
        </xdr:cNvPr>
        <xdr:cNvSpPr>
          <a:spLocks noChangeShapeType="1"/>
        </xdr:cNvSpPr>
      </xdr:nvSpPr>
      <xdr:spPr bwMode="auto">
        <a:xfrm flipH="1" flipV="1">
          <a:off x="3133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95250</xdr:colOff>
      <xdr:row>42</xdr:row>
      <xdr:rowOff>0</xdr:rowOff>
    </xdr:from>
    <xdr:to>
      <xdr:col>37</xdr:col>
      <xdr:colOff>95250</xdr:colOff>
      <xdr:row>42</xdr:row>
      <xdr:rowOff>0</xdr:rowOff>
    </xdr:to>
    <xdr:sp macro="" textlink="">
      <xdr:nvSpPr>
        <xdr:cNvPr id="518984" name="Line 104">
          <a:extLst>
            <a:ext uri="{FF2B5EF4-FFF2-40B4-BE49-F238E27FC236}">
              <a16:creationId xmlns:a16="http://schemas.microsoft.com/office/drawing/2014/main" id="{4C408579-68F5-1F80-084B-26BA8BD354A4}"/>
            </a:ext>
          </a:extLst>
        </xdr:cNvPr>
        <xdr:cNvSpPr>
          <a:spLocks noChangeShapeType="1"/>
        </xdr:cNvSpPr>
      </xdr:nvSpPr>
      <xdr:spPr bwMode="auto">
        <a:xfrm flipV="1">
          <a:off x="8848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42</xdr:row>
      <xdr:rowOff>0</xdr:rowOff>
    </xdr:from>
    <xdr:to>
      <xdr:col>27</xdr:col>
      <xdr:colOff>95250</xdr:colOff>
      <xdr:row>42</xdr:row>
      <xdr:rowOff>0</xdr:rowOff>
    </xdr:to>
    <xdr:sp macro="" textlink="">
      <xdr:nvSpPr>
        <xdr:cNvPr id="518985" name="Line 106">
          <a:extLst>
            <a:ext uri="{FF2B5EF4-FFF2-40B4-BE49-F238E27FC236}">
              <a16:creationId xmlns:a16="http://schemas.microsoft.com/office/drawing/2014/main" id="{A924407B-01FF-4603-2872-B1F373004261}"/>
            </a:ext>
          </a:extLst>
        </xdr:cNvPr>
        <xdr:cNvSpPr>
          <a:spLocks noChangeShapeType="1"/>
        </xdr:cNvSpPr>
      </xdr:nvSpPr>
      <xdr:spPr bwMode="auto">
        <a:xfrm>
          <a:off x="6467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85725</xdr:colOff>
      <xdr:row>42</xdr:row>
      <xdr:rowOff>0</xdr:rowOff>
    </xdr:from>
    <xdr:to>
      <xdr:col>43</xdr:col>
      <xdr:colOff>85725</xdr:colOff>
      <xdr:row>42</xdr:row>
      <xdr:rowOff>0</xdr:rowOff>
    </xdr:to>
    <xdr:sp macro="" textlink="">
      <xdr:nvSpPr>
        <xdr:cNvPr id="518986" name="Line 108">
          <a:extLst>
            <a:ext uri="{FF2B5EF4-FFF2-40B4-BE49-F238E27FC236}">
              <a16:creationId xmlns:a16="http://schemas.microsoft.com/office/drawing/2014/main" id="{9B05C2FE-557F-DFA3-802A-44D85EC206CC}"/>
            </a:ext>
          </a:extLst>
        </xdr:cNvPr>
        <xdr:cNvSpPr>
          <a:spLocks noChangeShapeType="1"/>
        </xdr:cNvSpPr>
      </xdr:nvSpPr>
      <xdr:spPr bwMode="auto">
        <a:xfrm>
          <a:off x="10267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41</xdr:col>
      <xdr:colOff>76200</xdr:colOff>
      <xdr:row>42</xdr:row>
      <xdr:rowOff>0</xdr:rowOff>
    </xdr:from>
    <xdr:to>
      <xdr:col>41</xdr:col>
      <xdr:colOff>76200</xdr:colOff>
      <xdr:row>42</xdr:row>
      <xdr:rowOff>0</xdr:rowOff>
    </xdr:to>
    <xdr:sp macro="" textlink="">
      <xdr:nvSpPr>
        <xdr:cNvPr id="518987" name="Line 110">
          <a:extLst>
            <a:ext uri="{FF2B5EF4-FFF2-40B4-BE49-F238E27FC236}">
              <a16:creationId xmlns:a16="http://schemas.microsoft.com/office/drawing/2014/main" id="{AC0DF78B-8BDB-025C-DEE1-B58CD1A0144C}"/>
            </a:ext>
          </a:extLst>
        </xdr:cNvPr>
        <xdr:cNvSpPr>
          <a:spLocks noChangeShapeType="1"/>
        </xdr:cNvSpPr>
      </xdr:nvSpPr>
      <xdr:spPr bwMode="auto">
        <a:xfrm flipV="1">
          <a:off x="97821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45</xdr:col>
      <xdr:colOff>85725</xdr:colOff>
      <xdr:row>42</xdr:row>
      <xdr:rowOff>0</xdr:rowOff>
    </xdr:from>
    <xdr:to>
      <xdr:col>45</xdr:col>
      <xdr:colOff>85725</xdr:colOff>
      <xdr:row>42</xdr:row>
      <xdr:rowOff>0</xdr:rowOff>
    </xdr:to>
    <xdr:sp macro="" textlink="">
      <xdr:nvSpPr>
        <xdr:cNvPr id="518988" name="Line 111">
          <a:extLst>
            <a:ext uri="{FF2B5EF4-FFF2-40B4-BE49-F238E27FC236}">
              <a16:creationId xmlns:a16="http://schemas.microsoft.com/office/drawing/2014/main" id="{17EFF1E9-5447-4267-1D4B-63511C646815}"/>
            </a:ext>
          </a:extLst>
        </xdr:cNvPr>
        <xdr:cNvSpPr>
          <a:spLocks noChangeShapeType="1"/>
        </xdr:cNvSpPr>
      </xdr:nvSpPr>
      <xdr:spPr bwMode="auto">
        <a:xfrm flipV="1">
          <a:off x="107442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49</xdr:col>
      <xdr:colOff>85725</xdr:colOff>
      <xdr:row>42</xdr:row>
      <xdr:rowOff>0</xdr:rowOff>
    </xdr:from>
    <xdr:to>
      <xdr:col>49</xdr:col>
      <xdr:colOff>85725</xdr:colOff>
      <xdr:row>42</xdr:row>
      <xdr:rowOff>0</xdr:rowOff>
    </xdr:to>
    <xdr:sp macro="" textlink="">
      <xdr:nvSpPr>
        <xdr:cNvPr id="518989" name="Line 112">
          <a:extLst>
            <a:ext uri="{FF2B5EF4-FFF2-40B4-BE49-F238E27FC236}">
              <a16:creationId xmlns:a16="http://schemas.microsoft.com/office/drawing/2014/main" id="{4426BFBD-9302-18F6-A96B-4B43D61451D3}"/>
            </a:ext>
          </a:extLst>
        </xdr:cNvPr>
        <xdr:cNvSpPr>
          <a:spLocks noChangeShapeType="1"/>
        </xdr:cNvSpPr>
      </xdr:nvSpPr>
      <xdr:spPr bwMode="auto">
        <a:xfrm flipV="1">
          <a:off x="1169670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53</xdr:col>
      <xdr:colOff>95250</xdr:colOff>
      <xdr:row>42</xdr:row>
      <xdr:rowOff>0</xdr:rowOff>
    </xdr:from>
    <xdr:to>
      <xdr:col>53</xdr:col>
      <xdr:colOff>95250</xdr:colOff>
      <xdr:row>42</xdr:row>
      <xdr:rowOff>0</xdr:rowOff>
    </xdr:to>
    <xdr:sp macro="" textlink="">
      <xdr:nvSpPr>
        <xdr:cNvPr id="518990" name="Line 113">
          <a:extLst>
            <a:ext uri="{FF2B5EF4-FFF2-40B4-BE49-F238E27FC236}">
              <a16:creationId xmlns:a16="http://schemas.microsoft.com/office/drawing/2014/main" id="{9BD67FE2-9BCE-E683-31B6-26C5549628E1}"/>
            </a:ext>
          </a:extLst>
        </xdr:cNvPr>
        <xdr:cNvSpPr>
          <a:spLocks noChangeShapeType="1"/>
        </xdr:cNvSpPr>
      </xdr:nvSpPr>
      <xdr:spPr bwMode="auto">
        <a:xfrm flipH="1" flipV="1">
          <a:off x="126587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95250</xdr:colOff>
      <xdr:row>42</xdr:row>
      <xdr:rowOff>0</xdr:rowOff>
    </xdr:from>
    <xdr:to>
      <xdr:col>51</xdr:col>
      <xdr:colOff>95250</xdr:colOff>
      <xdr:row>42</xdr:row>
      <xdr:rowOff>0</xdr:rowOff>
    </xdr:to>
    <xdr:sp macro="" textlink="">
      <xdr:nvSpPr>
        <xdr:cNvPr id="518991" name="Line 115">
          <a:extLst>
            <a:ext uri="{FF2B5EF4-FFF2-40B4-BE49-F238E27FC236}">
              <a16:creationId xmlns:a16="http://schemas.microsoft.com/office/drawing/2014/main" id="{FA9ED460-DFF7-C48D-BEE2-CDEE892472FB}"/>
            </a:ext>
          </a:extLst>
        </xdr:cNvPr>
        <xdr:cNvSpPr>
          <a:spLocks noChangeShapeType="1"/>
        </xdr:cNvSpPr>
      </xdr:nvSpPr>
      <xdr:spPr bwMode="auto">
        <a:xfrm>
          <a:off x="1218247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47</xdr:col>
      <xdr:colOff>76200</xdr:colOff>
      <xdr:row>42</xdr:row>
      <xdr:rowOff>0</xdr:rowOff>
    </xdr:from>
    <xdr:to>
      <xdr:col>47</xdr:col>
      <xdr:colOff>76200</xdr:colOff>
      <xdr:row>42</xdr:row>
      <xdr:rowOff>0</xdr:rowOff>
    </xdr:to>
    <xdr:sp macro="" textlink="">
      <xdr:nvSpPr>
        <xdr:cNvPr id="518992" name="Line 116">
          <a:extLst>
            <a:ext uri="{FF2B5EF4-FFF2-40B4-BE49-F238E27FC236}">
              <a16:creationId xmlns:a16="http://schemas.microsoft.com/office/drawing/2014/main" id="{F7AE6157-AC2C-B2ED-59BA-2BE39C958841}"/>
            </a:ext>
          </a:extLst>
        </xdr:cNvPr>
        <xdr:cNvSpPr>
          <a:spLocks noChangeShapeType="1"/>
        </xdr:cNvSpPr>
      </xdr:nvSpPr>
      <xdr:spPr bwMode="auto">
        <a:xfrm flipV="1">
          <a:off x="11210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76200</xdr:colOff>
      <xdr:row>42</xdr:row>
      <xdr:rowOff>0</xdr:rowOff>
    </xdr:from>
    <xdr:to>
      <xdr:col>23</xdr:col>
      <xdr:colOff>76200</xdr:colOff>
      <xdr:row>42</xdr:row>
      <xdr:rowOff>0</xdr:rowOff>
    </xdr:to>
    <xdr:sp macro="" textlink="">
      <xdr:nvSpPr>
        <xdr:cNvPr id="518993" name="Line 117">
          <a:extLst>
            <a:ext uri="{FF2B5EF4-FFF2-40B4-BE49-F238E27FC236}">
              <a16:creationId xmlns:a16="http://schemas.microsoft.com/office/drawing/2014/main" id="{45162B57-D854-0090-2439-41EBDCDFCA44}"/>
            </a:ext>
          </a:extLst>
        </xdr:cNvPr>
        <xdr:cNvSpPr>
          <a:spLocks noChangeShapeType="1"/>
        </xdr:cNvSpPr>
      </xdr:nvSpPr>
      <xdr:spPr bwMode="auto">
        <a:xfrm flipV="1">
          <a:off x="5495925"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85725</xdr:colOff>
      <xdr:row>42</xdr:row>
      <xdr:rowOff>0</xdr:rowOff>
    </xdr:from>
    <xdr:to>
      <xdr:col>39</xdr:col>
      <xdr:colOff>85725</xdr:colOff>
      <xdr:row>42</xdr:row>
      <xdr:rowOff>0</xdr:rowOff>
    </xdr:to>
    <xdr:sp macro="" textlink="">
      <xdr:nvSpPr>
        <xdr:cNvPr id="518994" name="Line 121">
          <a:extLst>
            <a:ext uri="{FF2B5EF4-FFF2-40B4-BE49-F238E27FC236}">
              <a16:creationId xmlns:a16="http://schemas.microsoft.com/office/drawing/2014/main" id="{7AA9B7A1-B8FF-66CA-7CE4-2B31CC91D405}"/>
            </a:ext>
          </a:extLst>
        </xdr:cNvPr>
        <xdr:cNvSpPr>
          <a:spLocks noChangeShapeType="1"/>
        </xdr:cNvSpPr>
      </xdr:nvSpPr>
      <xdr:spPr bwMode="auto">
        <a:xfrm flipV="1">
          <a:off x="93154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42</xdr:row>
      <xdr:rowOff>0</xdr:rowOff>
    </xdr:from>
    <xdr:to>
      <xdr:col>16</xdr:col>
      <xdr:colOff>0</xdr:colOff>
      <xdr:row>42</xdr:row>
      <xdr:rowOff>0</xdr:rowOff>
    </xdr:to>
    <xdr:sp macro="" textlink="">
      <xdr:nvSpPr>
        <xdr:cNvPr id="518995" name="Line 123">
          <a:extLst>
            <a:ext uri="{FF2B5EF4-FFF2-40B4-BE49-F238E27FC236}">
              <a16:creationId xmlns:a16="http://schemas.microsoft.com/office/drawing/2014/main" id="{5368223C-98E5-8BE0-32BE-1CE93DB98A94}"/>
            </a:ext>
          </a:extLst>
        </xdr:cNvPr>
        <xdr:cNvSpPr>
          <a:spLocks noChangeShapeType="1"/>
        </xdr:cNvSpPr>
      </xdr:nvSpPr>
      <xdr:spPr bwMode="auto">
        <a:xfrm flipV="1">
          <a:off x="37528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42</xdr:row>
      <xdr:rowOff>0</xdr:rowOff>
    </xdr:from>
    <xdr:to>
      <xdr:col>16</xdr:col>
      <xdr:colOff>0</xdr:colOff>
      <xdr:row>42</xdr:row>
      <xdr:rowOff>0</xdr:rowOff>
    </xdr:to>
    <xdr:sp macro="" textlink="">
      <xdr:nvSpPr>
        <xdr:cNvPr id="518996" name="Line 124">
          <a:extLst>
            <a:ext uri="{FF2B5EF4-FFF2-40B4-BE49-F238E27FC236}">
              <a16:creationId xmlns:a16="http://schemas.microsoft.com/office/drawing/2014/main" id="{0BD9B880-BB2B-AE85-3D0F-9CA100CE0481}"/>
            </a:ext>
          </a:extLst>
        </xdr:cNvPr>
        <xdr:cNvSpPr>
          <a:spLocks noChangeShapeType="1"/>
        </xdr:cNvSpPr>
      </xdr:nvSpPr>
      <xdr:spPr bwMode="auto">
        <a:xfrm flipV="1">
          <a:off x="37528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43</xdr:col>
      <xdr:colOff>85725</xdr:colOff>
      <xdr:row>42</xdr:row>
      <xdr:rowOff>0</xdr:rowOff>
    </xdr:from>
    <xdr:to>
      <xdr:col>43</xdr:col>
      <xdr:colOff>85725</xdr:colOff>
      <xdr:row>42</xdr:row>
      <xdr:rowOff>0</xdr:rowOff>
    </xdr:to>
    <xdr:sp macro="" textlink="">
      <xdr:nvSpPr>
        <xdr:cNvPr id="518997" name="Line 129">
          <a:extLst>
            <a:ext uri="{FF2B5EF4-FFF2-40B4-BE49-F238E27FC236}">
              <a16:creationId xmlns:a16="http://schemas.microsoft.com/office/drawing/2014/main" id="{82CBBCA5-7ACC-124E-77FF-2A2A54FCDA90}"/>
            </a:ext>
          </a:extLst>
        </xdr:cNvPr>
        <xdr:cNvSpPr>
          <a:spLocks noChangeShapeType="1"/>
        </xdr:cNvSpPr>
      </xdr:nvSpPr>
      <xdr:spPr bwMode="auto">
        <a:xfrm>
          <a:off x="10267950" y="106870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133350</xdr:colOff>
      <xdr:row>5</xdr:row>
      <xdr:rowOff>190500</xdr:rowOff>
    </xdr:from>
    <xdr:to>
      <xdr:col>36</xdr:col>
      <xdr:colOff>180975</xdr:colOff>
      <xdr:row>8</xdr:row>
      <xdr:rowOff>190500</xdr:rowOff>
    </xdr:to>
    <xdr:sp macro="" textlink="">
      <xdr:nvSpPr>
        <xdr:cNvPr id="518998" name="Line 137">
          <a:extLst>
            <a:ext uri="{FF2B5EF4-FFF2-40B4-BE49-F238E27FC236}">
              <a16:creationId xmlns:a16="http://schemas.microsoft.com/office/drawing/2014/main" id="{2C57481F-5072-53B1-FE57-732454CA7B01}"/>
            </a:ext>
          </a:extLst>
        </xdr:cNvPr>
        <xdr:cNvSpPr>
          <a:spLocks noChangeShapeType="1"/>
        </xdr:cNvSpPr>
      </xdr:nvSpPr>
      <xdr:spPr bwMode="auto">
        <a:xfrm flipH="1">
          <a:off x="8648700" y="1743075"/>
          <a:ext cx="47625" cy="628650"/>
        </a:xfrm>
        <a:custGeom>
          <a:avLst/>
          <a:gdLst>
            <a:gd name="T0" fmla="*/ 0 w 1"/>
            <a:gd name="T1" fmla="*/ 2147483646 h 22"/>
            <a:gd name="T2" fmla="*/ 0 w 1"/>
            <a:gd name="T3" fmla="*/ 0 h 22"/>
            <a:gd name="T4" fmla="*/ 0 60000 65536"/>
            <a:gd name="T5" fmla="*/ 0 60000 65536"/>
            <a:gd name="T6" fmla="*/ 0 w 1"/>
            <a:gd name="T7" fmla="*/ 0 h 22"/>
            <a:gd name="T8" fmla="*/ 1 w 1"/>
            <a:gd name="T9" fmla="*/ 22 h 22"/>
          </a:gdLst>
          <a:ahLst/>
          <a:cxnLst>
            <a:cxn ang="T4">
              <a:pos x="T0" y="T1"/>
            </a:cxn>
            <a:cxn ang="T5">
              <a:pos x="T2" y="T3"/>
            </a:cxn>
          </a:cxnLst>
          <a:rect l="T6" t="T7" r="T8" b="T9"/>
          <a:pathLst>
            <a:path w="1" h="22">
              <a:moveTo>
                <a:pt x="0" y="22"/>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104775</xdr:colOff>
      <xdr:row>27</xdr:row>
      <xdr:rowOff>190500</xdr:rowOff>
    </xdr:from>
    <xdr:to>
      <xdr:col>15</xdr:col>
      <xdr:colOff>104775</xdr:colOff>
      <xdr:row>34</xdr:row>
      <xdr:rowOff>0</xdr:rowOff>
    </xdr:to>
    <xdr:sp macro="" textlink="">
      <xdr:nvSpPr>
        <xdr:cNvPr id="518999" name="Line 228">
          <a:extLst>
            <a:ext uri="{FF2B5EF4-FFF2-40B4-BE49-F238E27FC236}">
              <a16:creationId xmlns:a16="http://schemas.microsoft.com/office/drawing/2014/main" id="{F3EBA8C3-F1D6-0966-7957-39922A680074}"/>
            </a:ext>
          </a:extLst>
        </xdr:cNvPr>
        <xdr:cNvSpPr>
          <a:spLocks noChangeShapeType="1"/>
        </xdr:cNvSpPr>
      </xdr:nvSpPr>
      <xdr:spPr bwMode="auto">
        <a:xfrm flipV="1">
          <a:off x="3619500" y="6353175"/>
          <a:ext cx="0" cy="1238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76200</xdr:colOff>
      <xdr:row>27</xdr:row>
      <xdr:rowOff>190500</xdr:rowOff>
    </xdr:from>
    <xdr:to>
      <xdr:col>54</xdr:col>
      <xdr:colOff>76200</xdr:colOff>
      <xdr:row>34</xdr:row>
      <xdr:rowOff>0</xdr:rowOff>
    </xdr:to>
    <xdr:sp macro="" textlink="">
      <xdr:nvSpPr>
        <xdr:cNvPr id="519000" name="Line 232">
          <a:extLst>
            <a:ext uri="{FF2B5EF4-FFF2-40B4-BE49-F238E27FC236}">
              <a16:creationId xmlns:a16="http://schemas.microsoft.com/office/drawing/2014/main" id="{689CC134-5C2A-C167-2769-83CEE6DD5D41}"/>
            </a:ext>
          </a:extLst>
        </xdr:cNvPr>
        <xdr:cNvSpPr>
          <a:spLocks noChangeShapeType="1"/>
        </xdr:cNvSpPr>
      </xdr:nvSpPr>
      <xdr:spPr bwMode="auto">
        <a:xfrm flipV="1">
          <a:off x="12877800" y="6353175"/>
          <a:ext cx="0" cy="1238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57150</xdr:colOff>
      <xdr:row>27</xdr:row>
      <xdr:rowOff>190500</xdr:rowOff>
    </xdr:from>
    <xdr:to>
      <xdr:col>66</xdr:col>
      <xdr:colOff>66675</xdr:colOff>
      <xdr:row>27</xdr:row>
      <xdr:rowOff>190500</xdr:rowOff>
    </xdr:to>
    <xdr:sp macro="" textlink="">
      <xdr:nvSpPr>
        <xdr:cNvPr id="519001" name="Line 234">
          <a:extLst>
            <a:ext uri="{FF2B5EF4-FFF2-40B4-BE49-F238E27FC236}">
              <a16:creationId xmlns:a16="http://schemas.microsoft.com/office/drawing/2014/main" id="{0B186FC1-54C3-2142-EA40-702736575318}"/>
            </a:ext>
          </a:extLst>
        </xdr:cNvPr>
        <xdr:cNvSpPr>
          <a:spLocks noChangeShapeType="1"/>
        </xdr:cNvSpPr>
      </xdr:nvSpPr>
      <xdr:spPr bwMode="auto">
        <a:xfrm flipV="1">
          <a:off x="12858750" y="6353175"/>
          <a:ext cx="2867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23</xdr:row>
      <xdr:rowOff>209550</xdr:rowOff>
    </xdr:from>
    <xdr:to>
      <xdr:col>0</xdr:col>
      <xdr:colOff>0</xdr:colOff>
      <xdr:row>27</xdr:row>
      <xdr:rowOff>180975</xdr:rowOff>
    </xdr:to>
    <xdr:sp macro="" textlink="">
      <xdr:nvSpPr>
        <xdr:cNvPr id="519002" name="Line 135">
          <a:extLst>
            <a:ext uri="{FF2B5EF4-FFF2-40B4-BE49-F238E27FC236}">
              <a16:creationId xmlns:a16="http://schemas.microsoft.com/office/drawing/2014/main" id="{7C1FC7EA-0ADA-661C-43E1-85EA03541A3A}"/>
            </a:ext>
          </a:extLst>
        </xdr:cNvPr>
        <xdr:cNvSpPr>
          <a:spLocks noChangeShapeType="1"/>
        </xdr:cNvSpPr>
      </xdr:nvSpPr>
      <xdr:spPr bwMode="auto">
        <a:xfrm flipV="1">
          <a:off x="0" y="5534025"/>
          <a:ext cx="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114300</xdr:colOff>
      <xdr:row>15</xdr:row>
      <xdr:rowOff>190500</xdr:rowOff>
    </xdr:from>
    <xdr:to>
      <xdr:col>3</xdr:col>
      <xdr:colOff>114300</xdr:colOff>
      <xdr:row>34</xdr:row>
      <xdr:rowOff>9525</xdr:rowOff>
    </xdr:to>
    <xdr:sp macro="" textlink="">
      <xdr:nvSpPr>
        <xdr:cNvPr id="519003" name="Line 228">
          <a:extLst>
            <a:ext uri="{FF2B5EF4-FFF2-40B4-BE49-F238E27FC236}">
              <a16:creationId xmlns:a16="http://schemas.microsoft.com/office/drawing/2014/main" id="{2AF3C34F-FCD0-0E87-508B-002CF926DF77}"/>
            </a:ext>
          </a:extLst>
        </xdr:cNvPr>
        <xdr:cNvSpPr>
          <a:spLocks noChangeShapeType="1"/>
        </xdr:cNvSpPr>
      </xdr:nvSpPr>
      <xdr:spPr bwMode="auto">
        <a:xfrm flipV="1">
          <a:off x="771525" y="3838575"/>
          <a:ext cx="0" cy="3752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27</xdr:row>
      <xdr:rowOff>180975</xdr:rowOff>
    </xdr:from>
    <xdr:to>
      <xdr:col>27</xdr:col>
      <xdr:colOff>95250</xdr:colOff>
      <xdr:row>33</xdr:row>
      <xdr:rowOff>171450</xdr:rowOff>
    </xdr:to>
    <xdr:sp macro="" textlink="">
      <xdr:nvSpPr>
        <xdr:cNvPr id="519004" name="Line 228">
          <a:extLst>
            <a:ext uri="{FF2B5EF4-FFF2-40B4-BE49-F238E27FC236}">
              <a16:creationId xmlns:a16="http://schemas.microsoft.com/office/drawing/2014/main" id="{16ECF51D-0373-84E0-34FD-F3C36B78AD01}"/>
            </a:ext>
          </a:extLst>
        </xdr:cNvPr>
        <xdr:cNvSpPr>
          <a:spLocks noChangeShapeType="1"/>
        </xdr:cNvSpPr>
      </xdr:nvSpPr>
      <xdr:spPr bwMode="auto">
        <a:xfrm flipV="1">
          <a:off x="6467475" y="634365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27</xdr:row>
      <xdr:rowOff>180975</xdr:rowOff>
    </xdr:from>
    <xdr:to>
      <xdr:col>66</xdr:col>
      <xdr:colOff>76200</xdr:colOff>
      <xdr:row>34</xdr:row>
      <xdr:rowOff>0</xdr:rowOff>
    </xdr:to>
    <xdr:sp macro="" textlink="">
      <xdr:nvSpPr>
        <xdr:cNvPr id="519005" name="Line 232">
          <a:extLst>
            <a:ext uri="{FF2B5EF4-FFF2-40B4-BE49-F238E27FC236}">
              <a16:creationId xmlns:a16="http://schemas.microsoft.com/office/drawing/2014/main" id="{29CF0BC3-687A-0712-6419-40B8193EC93B}"/>
            </a:ext>
          </a:extLst>
        </xdr:cNvPr>
        <xdr:cNvSpPr>
          <a:spLocks noChangeShapeType="1"/>
        </xdr:cNvSpPr>
      </xdr:nvSpPr>
      <xdr:spPr bwMode="auto">
        <a:xfrm flipV="1">
          <a:off x="15735300" y="634365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114300</xdr:colOff>
      <xdr:row>27</xdr:row>
      <xdr:rowOff>190500</xdr:rowOff>
    </xdr:from>
    <xdr:to>
      <xdr:col>27</xdr:col>
      <xdr:colOff>95250</xdr:colOff>
      <xdr:row>27</xdr:row>
      <xdr:rowOff>190500</xdr:rowOff>
    </xdr:to>
    <xdr:sp macro="" textlink="">
      <xdr:nvSpPr>
        <xdr:cNvPr id="519006" name="Line 234">
          <a:extLst>
            <a:ext uri="{FF2B5EF4-FFF2-40B4-BE49-F238E27FC236}">
              <a16:creationId xmlns:a16="http://schemas.microsoft.com/office/drawing/2014/main" id="{A2BEC6B3-CAA2-385F-F715-5E67E874BDAA}"/>
            </a:ext>
          </a:extLst>
        </xdr:cNvPr>
        <xdr:cNvSpPr>
          <a:spLocks noChangeShapeType="1"/>
        </xdr:cNvSpPr>
      </xdr:nvSpPr>
      <xdr:spPr bwMode="auto">
        <a:xfrm flipV="1">
          <a:off x="3629025" y="6353175"/>
          <a:ext cx="2838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104775</xdr:colOff>
      <xdr:row>15</xdr:row>
      <xdr:rowOff>190500</xdr:rowOff>
    </xdr:from>
    <xdr:to>
      <xdr:col>20</xdr:col>
      <xdr:colOff>123825</xdr:colOff>
      <xdr:row>15</xdr:row>
      <xdr:rowOff>190500</xdr:rowOff>
    </xdr:to>
    <xdr:sp macro="" textlink="">
      <xdr:nvSpPr>
        <xdr:cNvPr id="519007" name="Line 234">
          <a:extLst>
            <a:ext uri="{FF2B5EF4-FFF2-40B4-BE49-F238E27FC236}">
              <a16:creationId xmlns:a16="http://schemas.microsoft.com/office/drawing/2014/main" id="{C4779C04-E180-2E3F-3827-74AA7CF476C2}"/>
            </a:ext>
          </a:extLst>
        </xdr:cNvPr>
        <xdr:cNvSpPr>
          <a:spLocks noChangeShapeType="1"/>
        </xdr:cNvSpPr>
      </xdr:nvSpPr>
      <xdr:spPr bwMode="auto">
        <a:xfrm flipV="1">
          <a:off x="762000" y="3838575"/>
          <a:ext cx="4067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59</xdr:col>
      <xdr:colOff>123825</xdr:colOff>
      <xdr:row>8</xdr:row>
      <xdr:rowOff>171450</xdr:rowOff>
    </xdr:from>
    <xdr:to>
      <xdr:col>59</xdr:col>
      <xdr:colOff>123825</xdr:colOff>
      <xdr:row>27</xdr:row>
      <xdr:rowOff>190500</xdr:rowOff>
    </xdr:to>
    <xdr:sp macro="" textlink="">
      <xdr:nvSpPr>
        <xdr:cNvPr id="519008" name="Line 227">
          <a:extLst>
            <a:ext uri="{FF2B5EF4-FFF2-40B4-BE49-F238E27FC236}">
              <a16:creationId xmlns:a16="http://schemas.microsoft.com/office/drawing/2014/main" id="{4CBFE32C-47B0-36A6-E188-0C8E6CC640E7}"/>
            </a:ext>
          </a:extLst>
        </xdr:cNvPr>
        <xdr:cNvSpPr>
          <a:spLocks noChangeShapeType="1"/>
        </xdr:cNvSpPr>
      </xdr:nvSpPr>
      <xdr:spPr bwMode="auto">
        <a:xfrm flipV="1">
          <a:off x="14116050" y="2352675"/>
          <a:ext cx="0" cy="4000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15</xdr:row>
      <xdr:rowOff>190500</xdr:rowOff>
    </xdr:from>
    <xdr:to>
      <xdr:col>20</xdr:col>
      <xdr:colOff>123825</xdr:colOff>
      <xdr:row>27</xdr:row>
      <xdr:rowOff>200025</xdr:rowOff>
    </xdr:to>
    <xdr:sp macro="" textlink="">
      <xdr:nvSpPr>
        <xdr:cNvPr id="519009" name="Line 227">
          <a:extLst>
            <a:ext uri="{FF2B5EF4-FFF2-40B4-BE49-F238E27FC236}">
              <a16:creationId xmlns:a16="http://schemas.microsoft.com/office/drawing/2014/main" id="{2DA2B18A-6E15-A3F6-C633-73AB2DA47603}"/>
            </a:ext>
          </a:extLst>
        </xdr:cNvPr>
        <xdr:cNvSpPr>
          <a:spLocks noChangeShapeType="1"/>
        </xdr:cNvSpPr>
      </xdr:nvSpPr>
      <xdr:spPr bwMode="auto">
        <a:xfrm flipV="1">
          <a:off x="4829175" y="3838575"/>
          <a:ext cx="0" cy="2524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xdr:colOff>
      <xdr:row>8</xdr:row>
      <xdr:rowOff>171450</xdr:rowOff>
    </xdr:from>
    <xdr:to>
      <xdr:col>12</xdr:col>
      <xdr:colOff>19050</xdr:colOff>
      <xdr:row>15</xdr:row>
      <xdr:rowOff>190500</xdr:rowOff>
    </xdr:to>
    <xdr:sp macro="" textlink="">
      <xdr:nvSpPr>
        <xdr:cNvPr id="519010" name="Line 227">
          <a:extLst>
            <a:ext uri="{FF2B5EF4-FFF2-40B4-BE49-F238E27FC236}">
              <a16:creationId xmlns:a16="http://schemas.microsoft.com/office/drawing/2014/main" id="{025C56BB-9075-6985-6C52-F528EBE4545B}"/>
            </a:ext>
          </a:extLst>
        </xdr:cNvPr>
        <xdr:cNvSpPr>
          <a:spLocks noChangeShapeType="1"/>
        </xdr:cNvSpPr>
      </xdr:nvSpPr>
      <xdr:spPr bwMode="auto">
        <a:xfrm flipV="1">
          <a:off x="2819400" y="2352675"/>
          <a:ext cx="0" cy="148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xdr:colOff>
      <xdr:row>8</xdr:row>
      <xdr:rowOff>171450</xdr:rowOff>
    </xdr:from>
    <xdr:to>
      <xdr:col>59</xdr:col>
      <xdr:colOff>123825</xdr:colOff>
      <xdr:row>8</xdr:row>
      <xdr:rowOff>171450</xdr:rowOff>
    </xdr:to>
    <xdr:sp macro="" textlink="">
      <xdr:nvSpPr>
        <xdr:cNvPr id="519011" name="Line 234">
          <a:extLst>
            <a:ext uri="{FF2B5EF4-FFF2-40B4-BE49-F238E27FC236}">
              <a16:creationId xmlns:a16="http://schemas.microsoft.com/office/drawing/2014/main" id="{2B467E4E-C77C-4BEE-7B3B-392F7807BB2D}"/>
            </a:ext>
          </a:extLst>
        </xdr:cNvPr>
        <xdr:cNvSpPr>
          <a:spLocks noChangeShapeType="1"/>
        </xdr:cNvSpPr>
      </xdr:nvSpPr>
      <xdr:spPr bwMode="auto">
        <a:xfrm flipV="1">
          <a:off x="2819400" y="2352675"/>
          <a:ext cx="112966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54</xdr:col>
      <xdr:colOff>76200</xdr:colOff>
      <xdr:row>15</xdr:row>
      <xdr:rowOff>190500</xdr:rowOff>
    </xdr:from>
    <xdr:to>
      <xdr:col>78</xdr:col>
      <xdr:colOff>133350</xdr:colOff>
      <xdr:row>33</xdr:row>
      <xdr:rowOff>161925</xdr:rowOff>
    </xdr:to>
    <xdr:grpSp>
      <xdr:nvGrpSpPr>
        <xdr:cNvPr id="521473" name="Group 230">
          <a:extLst>
            <a:ext uri="{FF2B5EF4-FFF2-40B4-BE49-F238E27FC236}">
              <a16:creationId xmlns:a16="http://schemas.microsoft.com/office/drawing/2014/main" id="{A358C56F-6566-C48C-1396-BFC3D0E53B7E}"/>
            </a:ext>
          </a:extLst>
        </xdr:cNvPr>
        <xdr:cNvGrpSpPr>
          <a:grpSpLocks/>
        </xdr:cNvGrpSpPr>
      </xdr:nvGrpSpPr>
      <xdr:grpSpPr bwMode="auto">
        <a:xfrm>
          <a:off x="11245241" y="3543822"/>
          <a:ext cx="5693862" cy="3729233"/>
          <a:chOff x="254" y="372"/>
          <a:chExt cx="422" cy="88"/>
        </a:xfrm>
      </xdr:grpSpPr>
      <xdr:sp macro="" textlink="">
        <xdr:nvSpPr>
          <xdr:cNvPr id="521483" name="Line 227">
            <a:extLst>
              <a:ext uri="{FF2B5EF4-FFF2-40B4-BE49-F238E27FC236}">
                <a16:creationId xmlns:a16="http://schemas.microsoft.com/office/drawing/2014/main" id="{19E94446-B9AB-A2A1-6923-F66E46983D87}"/>
              </a:ext>
            </a:extLst>
          </xdr:cNvPr>
          <xdr:cNvSpPr>
            <a:spLocks noChangeShapeType="1"/>
          </xdr:cNvSpPr>
        </xdr:nvSpPr>
        <xdr:spPr bwMode="auto">
          <a:xfrm flipV="1">
            <a:off x="254"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4" name="Line 228">
            <a:extLst>
              <a:ext uri="{FF2B5EF4-FFF2-40B4-BE49-F238E27FC236}">
                <a16:creationId xmlns:a16="http://schemas.microsoft.com/office/drawing/2014/main" id="{CF949036-BE14-DC7A-5DDE-F4185482C2CB}"/>
              </a:ext>
            </a:extLst>
          </xdr:cNvPr>
          <xdr:cNvSpPr>
            <a:spLocks noChangeShapeType="1"/>
          </xdr:cNvSpPr>
        </xdr:nvSpPr>
        <xdr:spPr bwMode="auto">
          <a:xfrm flipV="1">
            <a:off x="676"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5" name="Line 229">
            <a:extLst>
              <a:ext uri="{FF2B5EF4-FFF2-40B4-BE49-F238E27FC236}">
                <a16:creationId xmlns:a16="http://schemas.microsoft.com/office/drawing/2014/main" id="{2CA11D84-1D3F-8246-F1B4-13B01D32723F}"/>
              </a:ext>
            </a:extLst>
          </xdr:cNvPr>
          <xdr:cNvSpPr>
            <a:spLocks noChangeShapeType="1"/>
          </xdr:cNvSpPr>
        </xdr:nvSpPr>
        <xdr:spPr bwMode="auto">
          <a:xfrm flipV="1">
            <a:off x="254" y="372"/>
            <a:ext cx="42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95250</xdr:colOff>
      <xdr:row>16</xdr:row>
      <xdr:rowOff>57150</xdr:rowOff>
    </xdr:from>
    <xdr:to>
      <xdr:col>26</xdr:col>
      <xdr:colOff>85725</xdr:colOff>
      <xdr:row>34</xdr:row>
      <xdr:rowOff>9525</xdr:rowOff>
    </xdr:to>
    <xdr:grpSp>
      <xdr:nvGrpSpPr>
        <xdr:cNvPr id="521474" name="Group 230">
          <a:extLst>
            <a:ext uri="{FF2B5EF4-FFF2-40B4-BE49-F238E27FC236}">
              <a16:creationId xmlns:a16="http://schemas.microsoft.com/office/drawing/2014/main" id="{0E39A0A8-1AF1-8A3B-7B79-CD322DFA3C7B}"/>
            </a:ext>
          </a:extLst>
        </xdr:cNvPr>
        <xdr:cNvGrpSpPr>
          <a:grpSpLocks/>
        </xdr:cNvGrpSpPr>
      </xdr:nvGrpSpPr>
      <xdr:grpSpPr bwMode="auto">
        <a:xfrm>
          <a:off x="617168" y="3619239"/>
          <a:ext cx="5627187" cy="3661514"/>
          <a:chOff x="254" y="372"/>
          <a:chExt cx="419" cy="88"/>
        </a:xfrm>
      </xdr:grpSpPr>
      <xdr:sp macro="" textlink="">
        <xdr:nvSpPr>
          <xdr:cNvPr id="521480" name="Line 227">
            <a:extLst>
              <a:ext uri="{FF2B5EF4-FFF2-40B4-BE49-F238E27FC236}">
                <a16:creationId xmlns:a16="http://schemas.microsoft.com/office/drawing/2014/main" id="{077B74CB-234A-2D7E-2CA1-3AC249A3AAAB}"/>
              </a:ext>
            </a:extLst>
          </xdr:cNvPr>
          <xdr:cNvSpPr>
            <a:spLocks noChangeShapeType="1"/>
          </xdr:cNvSpPr>
        </xdr:nvSpPr>
        <xdr:spPr bwMode="auto">
          <a:xfrm flipV="1">
            <a:off x="254"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1" name="Line 228">
            <a:extLst>
              <a:ext uri="{FF2B5EF4-FFF2-40B4-BE49-F238E27FC236}">
                <a16:creationId xmlns:a16="http://schemas.microsoft.com/office/drawing/2014/main" id="{FB2DD33A-D65F-3969-7D26-CB6C3E16D11F}"/>
              </a:ext>
            </a:extLst>
          </xdr:cNvPr>
          <xdr:cNvSpPr>
            <a:spLocks noChangeShapeType="1"/>
          </xdr:cNvSpPr>
        </xdr:nvSpPr>
        <xdr:spPr bwMode="auto">
          <a:xfrm flipV="1">
            <a:off x="673" y="372"/>
            <a:ext cx="0" cy="88"/>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sp macro="" textlink="">
        <xdr:nvSpPr>
          <xdr:cNvPr id="521482" name="Line 229">
            <a:extLst>
              <a:ext uri="{FF2B5EF4-FFF2-40B4-BE49-F238E27FC236}">
                <a16:creationId xmlns:a16="http://schemas.microsoft.com/office/drawing/2014/main" id="{DC01F94C-DA60-BF89-131C-F2506ED1FF46}"/>
              </a:ext>
            </a:extLst>
          </xdr:cNvPr>
          <xdr:cNvSpPr>
            <a:spLocks noChangeShapeType="1"/>
          </xdr:cNvSpPr>
        </xdr:nvSpPr>
        <xdr:spPr bwMode="auto">
          <a:xfrm flipV="1">
            <a:off x="254" y="372"/>
            <a:ext cx="41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14</xdr:col>
      <xdr:colOff>123825</xdr:colOff>
      <xdr:row>8</xdr:row>
      <xdr:rowOff>180975</xdr:rowOff>
    </xdr:from>
    <xdr:to>
      <xdr:col>67</xdr:col>
      <xdr:colOff>104775</xdr:colOff>
      <xdr:row>16</xdr:row>
      <xdr:rowOff>0</xdr:rowOff>
    </xdr:to>
    <xdr:grpSp>
      <xdr:nvGrpSpPr>
        <xdr:cNvPr id="521475" name="Group 260">
          <a:extLst>
            <a:ext uri="{FF2B5EF4-FFF2-40B4-BE49-F238E27FC236}">
              <a16:creationId xmlns:a16="http://schemas.microsoft.com/office/drawing/2014/main" id="{B42DEBD7-66F5-83AA-EF3D-83D3BF0C91D7}"/>
            </a:ext>
          </a:extLst>
        </xdr:cNvPr>
        <xdr:cNvGrpSpPr>
          <a:grpSpLocks/>
        </xdr:cNvGrpSpPr>
      </xdr:nvGrpSpPr>
      <xdr:grpSpPr bwMode="auto">
        <a:xfrm>
          <a:off x="3464099" y="2072927"/>
          <a:ext cx="10862936" cy="1489162"/>
          <a:chOff x="488" y="214"/>
          <a:chExt cx="966" cy="159"/>
        </a:xfrm>
      </xdr:grpSpPr>
      <xdr:sp macro="" textlink="">
        <xdr:nvSpPr>
          <xdr:cNvPr id="521478" name="Line 60">
            <a:extLst>
              <a:ext uri="{FF2B5EF4-FFF2-40B4-BE49-F238E27FC236}">
                <a16:creationId xmlns:a16="http://schemas.microsoft.com/office/drawing/2014/main" id="{D1240883-85D7-8F9D-BE83-4F6BE2BEF41A}"/>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21479" name="Line 67">
            <a:extLst>
              <a:ext uri="{FF2B5EF4-FFF2-40B4-BE49-F238E27FC236}">
                <a16:creationId xmlns:a16="http://schemas.microsoft.com/office/drawing/2014/main" id="{496C41A8-30B5-6AF9-1648-A8EC3F7CA151}"/>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14</xdr:col>
      <xdr:colOff>95250</xdr:colOff>
      <xdr:row>9</xdr:row>
      <xdr:rowOff>9525</xdr:rowOff>
    </xdr:from>
    <xdr:to>
      <xdr:col>14</xdr:col>
      <xdr:colOff>161925</xdr:colOff>
      <xdr:row>16</xdr:row>
      <xdr:rowOff>9525</xdr:rowOff>
    </xdr:to>
    <xdr:sp macro="" textlink="">
      <xdr:nvSpPr>
        <xdr:cNvPr id="521476" name="Line 65">
          <a:extLst>
            <a:ext uri="{FF2B5EF4-FFF2-40B4-BE49-F238E27FC236}">
              <a16:creationId xmlns:a16="http://schemas.microsoft.com/office/drawing/2014/main" id="{A5B3529F-AFFF-E851-AEC8-9EA966FEAF75}"/>
            </a:ext>
          </a:extLst>
        </xdr:cNvPr>
        <xdr:cNvSpPr>
          <a:spLocks noChangeShapeType="1"/>
        </xdr:cNvSpPr>
      </xdr:nvSpPr>
      <xdr:spPr bwMode="auto">
        <a:xfrm>
          <a:off x="3467100" y="2124075"/>
          <a:ext cx="66675" cy="1466850"/>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42</xdr:col>
      <xdr:colOff>161925</xdr:colOff>
      <xdr:row>6</xdr:row>
      <xdr:rowOff>19050</xdr:rowOff>
    </xdr:from>
    <xdr:to>
      <xdr:col>42</xdr:col>
      <xdr:colOff>161925</xdr:colOff>
      <xdr:row>9</xdr:row>
      <xdr:rowOff>19050</xdr:rowOff>
    </xdr:to>
    <xdr:cxnSp macro="">
      <xdr:nvCxnSpPr>
        <xdr:cNvPr id="521477" name="直線コネクタ 2">
          <a:extLst>
            <a:ext uri="{FF2B5EF4-FFF2-40B4-BE49-F238E27FC236}">
              <a16:creationId xmlns:a16="http://schemas.microsoft.com/office/drawing/2014/main" id="{C94D4FF2-ED4A-5C55-67BF-823DF3F95FD2}"/>
            </a:ext>
          </a:extLst>
        </xdr:cNvPr>
        <xdr:cNvCxnSpPr>
          <a:cxnSpLocks noChangeShapeType="1"/>
        </xdr:cNvCxnSpPr>
      </xdr:nvCxnSpPr>
      <xdr:spPr bwMode="auto">
        <a:xfrm>
          <a:off x="9458325" y="15049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123825</xdr:colOff>
      <xdr:row>8</xdr:row>
      <xdr:rowOff>180975</xdr:rowOff>
    </xdr:from>
    <xdr:to>
      <xdr:col>79</xdr:col>
      <xdr:colOff>95250</xdr:colOff>
      <xdr:row>21</xdr:row>
      <xdr:rowOff>0</xdr:rowOff>
    </xdr:to>
    <xdr:grpSp>
      <xdr:nvGrpSpPr>
        <xdr:cNvPr id="520295" name="Group 260">
          <a:extLst>
            <a:ext uri="{FF2B5EF4-FFF2-40B4-BE49-F238E27FC236}">
              <a16:creationId xmlns:a16="http://schemas.microsoft.com/office/drawing/2014/main" id="{7A0B878E-BA2F-57D3-BB4E-B8C79E59AB6C}"/>
            </a:ext>
          </a:extLst>
        </xdr:cNvPr>
        <xdr:cNvGrpSpPr>
          <a:grpSpLocks/>
        </xdr:cNvGrpSpPr>
      </xdr:nvGrpSpPr>
      <xdr:grpSpPr bwMode="auto">
        <a:xfrm>
          <a:off x="4737883" y="2061235"/>
          <a:ext cx="9150062" cy="2552823"/>
          <a:chOff x="488" y="214"/>
          <a:chExt cx="966" cy="159"/>
        </a:xfrm>
      </xdr:grpSpPr>
      <xdr:sp macro="" textlink="">
        <xdr:nvSpPr>
          <xdr:cNvPr id="520298" name="Line 60">
            <a:extLst>
              <a:ext uri="{FF2B5EF4-FFF2-40B4-BE49-F238E27FC236}">
                <a16:creationId xmlns:a16="http://schemas.microsoft.com/office/drawing/2014/main" id="{897C7B31-CF6E-1F29-3A71-B5A3EF81E4E4}"/>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20299" name="Line 67">
            <a:extLst>
              <a:ext uri="{FF2B5EF4-FFF2-40B4-BE49-F238E27FC236}">
                <a16:creationId xmlns:a16="http://schemas.microsoft.com/office/drawing/2014/main" id="{B7BCEE31-D5E4-1D79-F9AB-54CDCB338A0B}"/>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26</xdr:col>
      <xdr:colOff>95250</xdr:colOff>
      <xdr:row>9</xdr:row>
      <xdr:rowOff>9525</xdr:rowOff>
    </xdr:from>
    <xdr:to>
      <xdr:col>27</xdr:col>
      <xdr:colOff>28575</xdr:colOff>
      <xdr:row>22</xdr:row>
      <xdr:rowOff>0</xdr:rowOff>
    </xdr:to>
    <xdr:sp macro="" textlink="">
      <xdr:nvSpPr>
        <xdr:cNvPr id="520296" name="Line 65">
          <a:extLst>
            <a:ext uri="{FF2B5EF4-FFF2-40B4-BE49-F238E27FC236}">
              <a16:creationId xmlns:a16="http://schemas.microsoft.com/office/drawing/2014/main" id="{7192C203-9C4B-0009-A4D6-6AA41D6982A1}"/>
            </a:ext>
          </a:extLst>
        </xdr:cNvPr>
        <xdr:cNvSpPr>
          <a:spLocks noChangeShapeType="1"/>
        </xdr:cNvSpPr>
      </xdr:nvSpPr>
      <xdr:spPr bwMode="auto">
        <a:xfrm>
          <a:off x="4895850" y="2085975"/>
          <a:ext cx="114300" cy="2505075"/>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161925</xdr:colOff>
      <xdr:row>6</xdr:row>
      <xdr:rowOff>19050</xdr:rowOff>
    </xdr:from>
    <xdr:to>
      <xdr:col>54</xdr:col>
      <xdr:colOff>161925</xdr:colOff>
      <xdr:row>9</xdr:row>
      <xdr:rowOff>19050</xdr:rowOff>
    </xdr:to>
    <xdr:cxnSp macro="">
      <xdr:nvCxnSpPr>
        <xdr:cNvPr id="520297" name="直線コネクタ 2">
          <a:extLst>
            <a:ext uri="{FF2B5EF4-FFF2-40B4-BE49-F238E27FC236}">
              <a16:creationId xmlns:a16="http://schemas.microsoft.com/office/drawing/2014/main" id="{CB36E0A4-B592-9080-6D59-0BD3F6F6F30D}"/>
            </a:ext>
          </a:extLst>
        </xdr:cNvPr>
        <xdr:cNvCxnSpPr>
          <a:cxnSpLocks noChangeShapeType="1"/>
        </xdr:cNvCxnSpPr>
      </xdr:nvCxnSpPr>
      <xdr:spPr bwMode="auto">
        <a:xfrm>
          <a:off x="10029825" y="14668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123825</xdr:colOff>
      <xdr:row>8</xdr:row>
      <xdr:rowOff>180975</xdr:rowOff>
    </xdr:from>
    <xdr:to>
      <xdr:col>79</xdr:col>
      <xdr:colOff>95250</xdr:colOff>
      <xdr:row>22</xdr:row>
      <xdr:rowOff>9525</xdr:rowOff>
    </xdr:to>
    <xdr:grpSp>
      <xdr:nvGrpSpPr>
        <xdr:cNvPr id="516227" name="Group 260">
          <a:extLst>
            <a:ext uri="{FF2B5EF4-FFF2-40B4-BE49-F238E27FC236}">
              <a16:creationId xmlns:a16="http://schemas.microsoft.com/office/drawing/2014/main" id="{4B97CE11-9237-858A-5354-C9D91B8EEA1B}"/>
            </a:ext>
          </a:extLst>
        </xdr:cNvPr>
        <xdr:cNvGrpSpPr>
          <a:grpSpLocks/>
        </xdr:cNvGrpSpPr>
      </xdr:nvGrpSpPr>
      <xdr:grpSpPr bwMode="auto">
        <a:xfrm>
          <a:off x="4737883" y="2061235"/>
          <a:ext cx="9150062" cy="2552823"/>
          <a:chOff x="488" y="214"/>
          <a:chExt cx="966" cy="159"/>
        </a:xfrm>
      </xdr:grpSpPr>
      <xdr:sp macro="" textlink="">
        <xdr:nvSpPr>
          <xdr:cNvPr id="516230" name="Line 60">
            <a:extLst>
              <a:ext uri="{FF2B5EF4-FFF2-40B4-BE49-F238E27FC236}">
                <a16:creationId xmlns:a16="http://schemas.microsoft.com/office/drawing/2014/main" id="{80E66A32-5767-0D15-DF8B-9834668B6FB7}"/>
              </a:ext>
            </a:extLst>
          </xdr:cNvPr>
          <xdr:cNvSpPr>
            <a:spLocks noChangeShapeType="1"/>
          </xdr:cNvSpPr>
        </xdr:nvSpPr>
        <xdr:spPr bwMode="auto">
          <a:xfrm>
            <a:off x="1453" y="217"/>
            <a:ext cx="1" cy="156"/>
          </a:xfrm>
          <a:custGeom>
            <a:avLst/>
            <a:gdLst>
              <a:gd name="T0" fmla="*/ 0 w 1"/>
              <a:gd name="T1" fmla="*/ 0 h 156"/>
              <a:gd name="T2" fmla="*/ 1 w 1"/>
              <a:gd name="T3" fmla="*/ 156 h 156"/>
              <a:gd name="T4" fmla="*/ 0 60000 65536"/>
              <a:gd name="T5" fmla="*/ 0 60000 65536"/>
              <a:gd name="T6" fmla="*/ 0 w 1"/>
              <a:gd name="T7" fmla="*/ 0 h 156"/>
              <a:gd name="T8" fmla="*/ 1 w 1"/>
              <a:gd name="T9" fmla="*/ 156 h 156"/>
            </a:gdLst>
            <a:ahLst/>
            <a:cxnLst>
              <a:cxn ang="T4">
                <a:pos x="T0" y="T1"/>
              </a:cxn>
              <a:cxn ang="T5">
                <a:pos x="T2" y="T3"/>
              </a:cxn>
            </a:cxnLst>
            <a:rect l="T6" t="T7" r="T8" b="T9"/>
            <a:pathLst>
              <a:path w="1" h="156">
                <a:moveTo>
                  <a:pt x="0" y="0"/>
                </a:moveTo>
                <a:lnTo>
                  <a:pt x="1" y="156"/>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516231" name="Line 67">
            <a:extLst>
              <a:ext uri="{FF2B5EF4-FFF2-40B4-BE49-F238E27FC236}">
                <a16:creationId xmlns:a16="http://schemas.microsoft.com/office/drawing/2014/main" id="{94DE4E30-E351-4E1B-4F9B-B02C79C5F118}"/>
              </a:ext>
            </a:extLst>
          </xdr:cNvPr>
          <xdr:cNvSpPr>
            <a:spLocks noChangeShapeType="1"/>
          </xdr:cNvSpPr>
        </xdr:nvSpPr>
        <xdr:spPr bwMode="auto">
          <a:xfrm flipV="1">
            <a:off x="488" y="214"/>
            <a:ext cx="963" cy="3"/>
          </a:xfrm>
          <a:custGeom>
            <a:avLst/>
            <a:gdLst>
              <a:gd name="T0" fmla="*/ 0 w 834"/>
              <a:gd name="T1" fmla="*/ 0 h 1"/>
              <a:gd name="T2" fmla="*/ 2147483646 w 834"/>
              <a:gd name="T3" fmla="*/ 0 h 1"/>
              <a:gd name="T4" fmla="*/ 0 60000 65536"/>
              <a:gd name="T5" fmla="*/ 0 60000 65536"/>
              <a:gd name="T6" fmla="*/ 0 w 834"/>
              <a:gd name="T7" fmla="*/ 0 h 1"/>
              <a:gd name="T8" fmla="*/ 834 w 834"/>
              <a:gd name="T9" fmla="*/ 1 h 1"/>
            </a:gdLst>
            <a:ahLst/>
            <a:cxnLst>
              <a:cxn ang="T4">
                <a:pos x="T0" y="T1"/>
              </a:cxn>
              <a:cxn ang="T5">
                <a:pos x="T2" y="T3"/>
              </a:cxn>
            </a:cxnLst>
            <a:rect l="T6" t="T7" r="T8" b="T9"/>
            <a:pathLst>
              <a:path w="834" h="1">
                <a:moveTo>
                  <a:pt x="0" y="0"/>
                </a:moveTo>
                <a:lnTo>
                  <a:pt x="834"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26</xdr:col>
      <xdr:colOff>95250</xdr:colOff>
      <xdr:row>9</xdr:row>
      <xdr:rowOff>9525</xdr:rowOff>
    </xdr:from>
    <xdr:to>
      <xdr:col>27</xdr:col>
      <xdr:colOff>28575</xdr:colOff>
      <xdr:row>22</xdr:row>
      <xdr:rowOff>0</xdr:rowOff>
    </xdr:to>
    <xdr:sp macro="" textlink="">
      <xdr:nvSpPr>
        <xdr:cNvPr id="516228" name="Line 65">
          <a:extLst>
            <a:ext uri="{FF2B5EF4-FFF2-40B4-BE49-F238E27FC236}">
              <a16:creationId xmlns:a16="http://schemas.microsoft.com/office/drawing/2014/main" id="{D67B621A-8A04-181E-976A-CB0085FDC052}"/>
            </a:ext>
          </a:extLst>
        </xdr:cNvPr>
        <xdr:cNvSpPr>
          <a:spLocks noChangeShapeType="1"/>
        </xdr:cNvSpPr>
      </xdr:nvSpPr>
      <xdr:spPr bwMode="auto">
        <a:xfrm>
          <a:off x="4895850" y="2085975"/>
          <a:ext cx="114300" cy="2505075"/>
        </a:xfrm>
        <a:custGeom>
          <a:avLst/>
          <a:gdLst>
            <a:gd name="T0" fmla="*/ 0 w 1"/>
            <a:gd name="T1" fmla="*/ 2147483646 h 155"/>
            <a:gd name="T2" fmla="*/ 0 w 1"/>
            <a:gd name="T3" fmla="*/ 0 h 155"/>
            <a:gd name="T4" fmla="*/ 0 60000 65536"/>
            <a:gd name="T5" fmla="*/ 0 60000 65536"/>
            <a:gd name="T6" fmla="*/ 0 w 1"/>
            <a:gd name="T7" fmla="*/ 0 h 155"/>
            <a:gd name="T8" fmla="*/ 1 w 1"/>
            <a:gd name="T9" fmla="*/ 155 h 155"/>
          </a:gdLst>
          <a:ahLst/>
          <a:cxnLst>
            <a:cxn ang="T4">
              <a:pos x="T0" y="T1"/>
            </a:cxn>
            <a:cxn ang="T5">
              <a:pos x="T2" y="T3"/>
            </a:cxn>
          </a:cxnLst>
          <a:rect l="T6" t="T7" r="T8" b="T9"/>
          <a:pathLst>
            <a:path w="1" h="155">
              <a:moveTo>
                <a:pt x="0" y="155"/>
              </a:moveTo>
              <a:lnTo>
                <a:pt x="0"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161925</xdr:colOff>
      <xdr:row>6</xdr:row>
      <xdr:rowOff>19050</xdr:rowOff>
    </xdr:from>
    <xdr:to>
      <xdr:col>54</xdr:col>
      <xdr:colOff>161925</xdr:colOff>
      <xdr:row>9</xdr:row>
      <xdr:rowOff>19050</xdr:rowOff>
    </xdr:to>
    <xdr:cxnSp macro="">
      <xdr:nvCxnSpPr>
        <xdr:cNvPr id="516229" name="直線コネクタ 2">
          <a:extLst>
            <a:ext uri="{FF2B5EF4-FFF2-40B4-BE49-F238E27FC236}">
              <a16:creationId xmlns:a16="http://schemas.microsoft.com/office/drawing/2014/main" id="{0AA97695-24FF-63FC-1BDF-CA706650A5BB}"/>
            </a:ext>
          </a:extLst>
        </xdr:cNvPr>
        <xdr:cNvCxnSpPr>
          <a:cxnSpLocks noChangeShapeType="1"/>
        </xdr:cNvCxnSpPr>
      </xdr:nvCxnSpPr>
      <xdr:spPr bwMode="auto">
        <a:xfrm>
          <a:off x="10029825" y="1466850"/>
          <a:ext cx="0" cy="628650"/>
        </a:xfrm>
        <a:prstGeom prst="line">
          <a:avLst/>
        </a:prstGeom>
        <a:noFill/>
        <a:ln w="9525" algn="ctr">
          <a:solidFill>
            <a:srgbClr val="4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16</xdr:row>
          <xdr:rowOff>361950</xdr:rowOff>
        </xdr:from>
        <xdr:to>
          <xdr:col>7</xdr:col>
          <xdr:colOff>800100</xdr:colOff>
          <xdr:row>19</xdr:row>
          <xdr:rowOff>0</xdr:rowOff>
        </xdr:to>
        <xdr:pic>
          <xdr:nvPicPr>
            <xdr:cNvPr id="494889" name="Image1">
              <a:extLst>
                <a:ext uri="{FF2B5EF4-FFF2-40B4-BE49-F238E27FC236}">
                  <a16:creationId xmlns:a16="http://schemas.microsoft.com/office/drawing/2014/main" id="{30BAB67E-E653-F1DD-5826-B6E8116285C5}"/>
                </a:ext>
              </a:extLst>
            </xdr:cNvPr>
            <xdr:cNvPicPr>
              <a:picLocks noChangeArrowheads="1" noChangeShapeType="1"/>
              <a:extLst>
                <a:ext uri="{84589F7E-364E-4C9E-8A38-B11213B215E9}">
                  <a14:cameraTool cellRange="スコア" spid="_x0000_s495477"/>
                </a:ext>
              </a:extLst>
            </xdr:cNvPicPr>
          </xdr:nvPicPr>
          <xdr:blipFill>
            <a:blip xmlns:r="http://schemas.openxmlformats.org/officeDocument/2006/relationships" r:embed="rId1"/>
            <a:srcRect/>
            <a:stretch>
              <a:fillRect/>
            </a:stretch>
          </xdr:blipFill>
          <xdr:spPr bwMode="auto">
            <a:xfrm>
              <a:off x="47625" y="4943475"/>
              <a:ext cx="6572250" cy="552450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333375</xdr:rowOff>
        </xdr:from>
        <xdr:to>
          <xdr:col>15</xdr:col>
          <xdr:colOff>742950</xdr:colOff>
          <xdr:row>18</xdr:row>
          <xdr:rowOff>1943100</xdr:rowOff>
        </xdr:to>
        <xdr:pic>
          <xdr:nvPicPr>
            <xdr:cNvPr id="494890" name="Image1">
              <a:extLst>
                <a:ext uri="{FF2B5EF4-FFF2-40B4-BE49-F238E27FC236}">
                  <a16:creationId xmlns:a16="http://schemas.microsoft.com/office/drawing/2014/main" id="{6DA53EEF-A177-3B8C-2486-A8BEF5FC512C}"/>
                </a:ext>
              </a:extLst>
            </xdr:cNvPr>
            <xdr:cNvPicPr>
              <a:picLocks noChangeArrowheads="1" noChangeShapeType="1"/>
              <a:extLst>
                <a:ext uri="{84589F7E-364E-4C9E-8A38-B11213B215E9}">
                  <a14:cameraTool cellRange="スコア" spid="_x0000_s495478"/>
                </a:ext>
              </a:extLst>
            </xdr:cNvPicPr>
          </xdr:nvPicPr>
          <xdr:blipFill>
            <a:blip xmlns:r="http://schemas.openxmlformats.org/officeDocument/2006/relationships" r:embed="rId2"/>
            <a:srcRect/>
            <a:stretch>
              <a:fillRect/>
            </a:stretch>
          </xdr:blipFill>
          <xdr:spPr bwMode="auto">
            <a:xfrm>
              <a:off x="6629400" y="4914900"/>
              <a:ext cx="6562725"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16</xdr:row>
          <xdr:rowOff>314325</xdr:rowOff>
        </xdr:from>
        <xdr:to>
          <xdr:col>23</xdr:col>
          <xdr:colOff>800100</xdr:colOff>
          <xdr:row>18</xdr:row>
          <xdr:rowOff>1924050</xdr:rowOff>
        </xdr:to>
        <xdr:pic>
          <xdr:nvPicPr>
            <xdr:cNvPr id="494891" name="Image1">
              <a:extLst>
                <a:ext uri="{FF2B5EF4-FFF2-40B4-BE49-F238E27FC236}">
                  <a16:creationId xmlns:a16="http://schemas.microsoft.com/office/drawing/2014/main" id="{0E52A892-4359-D425-AB89-3EDBA4BDB12B}"/>
                </a:ext>
              </a:extLst>
            </xdr:cNvPr>
            <xdr:cNvPicPr>
              <a:picLocks noChangeArrowheads="1" noChangeShapeType="1"/>
              <a:extLst>
                <a:ext uri="{84589F7E-364E-4C9E-8A38-B11213B215E9}">
                  <a14:cameraTool cellRange="スコア" spid="_x0000_s495479"/>
                </a:ext>
              </a:extLst>
            </xdr:cNvPicPr>
          </xdr:nvPicPr>
          <xdr:blipFill>
            <a:blip xmlns:r="http://schemas.openxmlformats.org/officeDocument/2006/relationships" r:embed="rId3"/>
            <a:srcRect/>
            <a:stretch>
              <a:fillRect/>
            </a:stretch>
          </xdr:blipFill>
          <xdr:spPr bwMode="auto">
            <a:xfrm>
              <a:off x="13296900" y="4895850"/>
              <a:ext cx="6581775"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16</xdr:row>
          <xdr:rowOff>314325</xdr:rowOff>
        </xdr:from>
        <xdr:to>
          <xdr:col>31</xdr:col>
          <xdr:colOff>752475</xdr:colOff>
          <xdr:row>18</xdr:row>
          <xdr:rowOff>1924050</xdr:rowOff>
        </xdr:to>
        <xdr:pic>
          <xdr:nvPicPr>
            <xdr:cNvPr id="494892" name="Image1">
              <a:extLst>
                <a:ext uri="{FF2B5EF4-FFF2-40B4-BE49-F238E27FC236}">
                  <a16:creationId xmlns:a16="http://schemas.microsoft.com/office/drawing/2014/main" id="{2B63CE8A-9957-325E-80EB-37962EDC6E6D}"/>
                </a:ext>
              </a:extLst>
            </xdr:cNvPr>
            <xdr:cNvPicPr>
              <a:picLocks noChangeArrowheads="1" noChangeShapeType="1"/>
              <a:extLst>
                <a:ext uri="{84589F7E-364E-4C9E-8A38-B11213B215E9}">
                  <a14:cameraTool cellRange="スコア" spid="_x0000_s495480"/>
                </a:ext>
              </a:extLst>
            </xdr:cNvPicPr>
          </xdr:nvPicPr>
          <xdr:blipFill>
            <a:blip xmlns:r="http://schemas.openxmlformats.org/officeDocument/2006/relationships" r:embed="rId4"/>
            <a:srcRect/>
            <a:stretch>
              <a:fillRect/>
            </a:stretch>
          </xdr:blipFill>
          <xdr:spPr bwMode="auto">
            <a:xfrm>
              <a:off x="19926300" y="4895850"/>
              <a:ext cx="6534150" cy="553402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3</xdr:col>
      <xdr:colOff>276225</xdr:colOff>
      <xdr:row>26</xdr:row>
      <xdr:rowOff>85725</xdr:rowOff>
    </xdr:from>
    <xdr:to>
      <xdr:col>4</xdr:col>
      <xdr:colOff>304800</xdr:colOff>
      <xdr:row>26</xdr:row>
      <xdr:rowOff>85725</xdr:rowOff>
    </xdr:to>
    <xdr:sp macro="" textlink="">
      <xdr:nvSpPr>
        <xdr:cNvPr id="502031" name="Line 1">
          <a:extLst>
            <a:ext uri="{FF2B5EF4-FFF2-40B4-BE49-F238E27FC236}">
              <a16:creationId xmlns:a16="http://schemas.microsoft.com/office/drawing/2014/main" id="{0C793478-E611-E469-E304-A826378D845F}"/>
            </a:ext>
          </a:extLst>
        </xdr:cNvPr>
        <xdr:cNvSpPr>
          <a:spLocks noChangeShapeType="1"/>
        </xdr:cNvSpPr>
      </xdr:nvSpPr>
      <xdr:spPr bwMode="auto">
        <a:xfrm flipH="1">
          <a:off x="1219200" y="4295775"/>
          <a:ext cx="34290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152400</xdr:colOff>
      <xdr:row>26</xdr:row>
      <xdr:rowOff>85725</xdr:rowOff>
    </xdr:from>
    <xdr:to>
      <xdr:col>4</xdr:col>
      <xdr:colOff>304800</xdr:colOff>
      <xdr:row>27</xdr:row>
      <xdr:rowOff>104775</xdr:rowOff>
    </xdr:to>
    <xdr:cxnSp macro="">
      <xdr:nvCxnSpPr>
        <xdr:cNvPr id="502032" name="AutoShape 2">
          <a:extLst>
            <a:ext uri="{FF2B5EF4-FFF2-40B4-BE49-F238E27FC236}">
              <a16:creationId xmlns:a16="http://schemas.microsoft.com/office/drawing/2014/main" id="{908CCE82-4652-18D4-9DFA-64E3F7E1692F}"/>
            </a:ext>
          </a:extLst>
        </xdr:cNvPr>
        <xdr:cNvCxnSpPr>
          <a:cxnSpLocks noChangeShapeType="1"/>
        </xdr:cNvCxnSpPr>
      </xdr:nvCxnSpPr>
      <xdr:spPr bwMode="auto">
        <a:xfrm rot="10800000">
          <a:off x="781050" y="4295775"/>
          <a:ext cx="781050" cy="180975"/>
        </a:xfrm>
        <a:prstGeom prst="bentConnector3">
          <a:avLst>
            <a:gd name="adj1" fmla="val 98778"/>
          </a:avLst>
        </a:prstGeom>
        <a:noFill/>
        <a:ln w="9525">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9</xdr:col>
      <xdr:colOff>257175</xdr:colOff>
      <xdr:row>25</xdr:row>
      <xdr:rowOff>85725</xdr:rowOff>
    </xdr:from>
    <xdr:to>
      <xdr:col>15</xdr:col>
      <xdr:colOff>285750</xdr:colOff>
      <xdr:row>25</xdr:row>
      <xdr:rowOff>85725</xdr:rowOff>
    </xdr:to>
    <xdr:sp macro="" textlink="">
      <xdr:nvSpPr>
        <xdr:cNvPr id="502033" name="Line 3">
          <a:extLst>
            <a:ext uri="{FF2B5EF4-FFF2-40B4-BE49-F238E27FC236}">
              <a16:creationId xmlns:a16="http://schemas.microsoft.com/office/drawing/2014/main" id="{20F64EA8-7CA6-97B9-2950-92855293EC04}"/>
            </a:ext>
          </a:extLst>
        </xdr:cNvPr>
        <xdr:cNvSpPr>
          <a:spLocks noChangeShapeType="1"/>
        </xdr:cNvSpPr>
      </xdr:nvSpPr>
      <xdr:spPr bwMode="auto">
        <a:xfrm flipH="1">
          <a:off x="3086100" y="4133850"/>
          <a:ext cx="19145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xdr:col>
      <xdr:colOff>0</xdr:colOff>
      <xdr:row>4</xdr:row>
      <xdr:rowOff>9525</xdr:rowOff>
    </xdr:from>
    <xdr:to>
      <xdr:col>13</xdr:col>
      <xdr:colOff>0</xdr:colOff>
      <xdr:row>17</xdr:row>
      <xdr:rowOff>152400</xdr:rowOff>
    </xdr:to>
    <xdr:sp macro="" textlink="">
      <xdr:nvSpPr>
        <xdr:cNvPr id="502034" name="Line 4">
          <a:extLst>
            <a:ext uri="{FF2B5EF4-FFF2-40B4-BE49-F238E27FC236}">
              <a16:creationId xmlns:a16="http://schemas.microsoft.com/office/drawing/2014/main" id="{065E7A9D-B4DA-9E51-95D1-05459F7002EE}"/>
            </a:ext>
          </a:extLst>
        </xdr:cNvPr>
        <xdr:cNvSpPr>
          <a:spLocks noChangeShapeType="1"/>
        </xdr:cNvSpPr>
      </xdr:nvSpPr>
      <xdr:spPr bwMode="auto">
        <a:xfrm>
          <a:off x="4086225" y="657225"/>
          <a:ext cx="0" cy="22479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257175</xdr:colOff>
      <xdr:row>10</xdr:row>
      <xdr:rowOff>104775</xdr:rowOff>
    </xdr:from>
    <xdr:to>
      <xdr:col>13</xdr:col>
      <xdr:colOff>66675</xdr:colOff>
      <xdr:row>11</xdr:row>
      <xdr:rowOff>47625</xdr:rowOff>
    </xdr:to>
    <xdr:sp macro="" textlink="">
      <xdr:nvSpPr>
        <xdr:cNvPr id="502035" name="Oval 5">
          <a:extLst>
            <a:ext uri="{FF2B5EF4-FFF2-40B4-BE49-F238E27FC236}">
              <a16:creationId xmlns:a16="http://schemas.microsoft.com/office/drawing/2014/main" id="{25026B7C-14E2-A686-494E-4003CB1A3C72}"/>
            </a:ext>
          </a:extLst>
        </xdr:cNvPr>
        <xdr:cNvSpPr>
          <a:spLocks noChangeArrowheads="1"/>
        </xdr:cNvSpPr>
      </xdr:nvSpPr>
      <xdr:spPr bwMode="auto">
        <a:xfrm>
          <a:off x="4029075" y="1724025"/>
          <a:ext cx="123825" cy="104775"/>
        </a:xfrm>
        <a:prstGeom prst="ellipse">
          <a:avLst/>
        </a:prstGeom>
        <a:solidFill>
          <a:srgbClr val="FFFFFF"/>
        </a:solidFill>
        <a:ln w="9525">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18</xdr:row>
      <xdr:rowOff>0</xdr:rowOff>
    </xdr:from>
    <xdr:to>
      <xdr:col>0</xdr:col>
      <xdr:colOff>0</xdr:colOff>
      <xdr:row>27</xdr:row>
      <xdr:rowOff>200025</xdr:rowOff>
    </xdr:to>
    <xdr:sp macro="" textlink="">
      <xdr:nvSpPr>
        <xdr:cNvPr id="527081" name="Line 1">
          <a:extLst>
            <a:ext uri="{FF2B5EF4-FFF2-40B4-BE49-F238E27FC236}">
              <a16:creationId xmlns:a16="http://schemas.microsoft.com/office/drawing/2014/main" id="{BF4BD083-B794-AB24-3BF8-00A5851529F7}"/>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82" name="Line 2">
          <a:extLst>
            <a:ext uri="{FF2B5EF4-FFF2-40B4-BE49-F238E27FC236}">
              <a16:creationId xmlns:a16="http://schemas.microsoft.com/office/drawing/2014/main" id="{BE8330D0-DF85-AF82-D7DE-3045E92A964C}"/>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27</xdr:row>
      <xdr:rowOff>200025</xdr:rowOff>
    </xdr:to>
    <xdr:sp macro="" textlink="">
      <xdr:nvSpPr>
        <xdr:cNvPr id="527083" name="Line 3">
          <a:extLst>
            <a:ext uri="{FF2B5EF4-FFF2-40B4-BE49-F238E27FC236}">
              <a16:creationId xmlns:a16="http://schemas.microsoft.com/office/drawing/2014/main" id="{7D0ACD5F-125C-335C-147B-AC0E4DAE4C58}"/>
            </a:ext>
          </a:extLst>
        </xdr:cNvPr>
        <xdr:cNvSpPr>
          <a:spLocks noChangeShapeType="1"/>
        </xdr:cNvSpPr>
      </xdr:nvSpPr>
      <xdr:spPr bwMode="auto">
        <a:xfrm flipV="1">
          <a:off x="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22</xdr:row>
      <xdr:rowOff>0</xdr:rowOff>
    </xdr:to>
    <xdr:sp macro="" textlink="">
      <xdr:nvSpPr>
        <xdr:cNvPr id="527084" name="Line 4">
          <a:extLst>
            <a:ext uri="{FF2B5EF4-FFF2-40B4-BE49-F238E27FC236}">
              <a16:creationId xmlns:a16="http://schemas.microsoft.com/office/drawing/2014/main" id="{5A0101CD-8A58-90F6-37F6-6628C8D73E53}"/>
            </a:ext>
          </a:extLst>
        </xdr:cNvPr>
        <xdr:cNvSpPr>
          <a:spLocks noChangeShapeType="1"/>
        </xdr:cNvSpPr>
      </xdr:nvSpPr>
      <xdr:spPr bwMode="auto">
        <a:xfrm>
          <a:off x="0" y="4800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22</xdr:row>
      <xdr:rowOff>0</xdr:rowOff>
    </xdr:to>
    <xdr:sp macro="" textlink="">
      <xdr:nvSpPr>
        <xdr:cNvPr id="527085" name="Line 5">
          <a:extLst>
            <a:ext uri="{FF2B5EF4-FFF2-40B4-BE49-F238E27FC236}">
              <a16:creationId xmlns:a16="http://schemas.microsoft.com/office/drawing/2014/main" id="{3B8B391A-EDAA-1786-78D3-955745B89AEA}"/>
            </a:ext>
          </a:extLst>
        </xdr:cNvPr>
        <xdr:cNvSpPr>
          <a:spLocks noChangeShapeType="1"/>
        </xdr:cNvSpPr>
      </xdr:nvSpPr>
      <xdr:spPr bwMode="auto">
        <a:xfrm>
          <a:off x="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0</xdr:rowOff>
    </xdr:to>
    <xdr:sp macro="" textlink="">
      <xdr:nvSpPr>
        <xdr:cNvPr id="527086" name="Line 6">
          <a:extLst>
            <a:ext uri="{FF2B5EF4-FFF2-40B4-BE49-F238E27FC236}">
              <a16:creationId xmlns:a16="http://schemas.microsoft.com/office/drawing/2014/main" id="{842C4CDC-B34D-58FB-A209-2826B53D7AE6}"/>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87" name="Line 7">
          <a:extLst>
            <a:ext uri="{FF2B5EF4-FFF2-40B4-BE49-F238E27FC236}">
              <a16:creationId xmlns:a16="http://schemas.microsoft.com/office/drawing/2014/main" id="{1D4AF367-8AA7-2E6E-1364-CB1EC6E4E473}"/>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17</xdr:row>
      <xdr:rowOff>200025</xdr:rowOff>
    </xdr:from>
    <xdr:to>
      <xdr:col>0</xdr:col>
      <xdr:colOff>0</xdr:colOff>
      <xdr:row>28</xdr:row>
      <xdr:rowOff>0</xdr:rowOff>
    </xdr:to>
    <xdr:sp macro="" textlink="">
      <xdr:nvSpPr>
        <xdr:cNvPr id="527088" name="Line 8">
          <a:extLst>
            <a:ext uri="{FF2B5EF4-FFF2-40B4-BE49-F238E27FC236}">
              <a16:creationId xmlns:a16="http://schemas.microsoft.com/office/drawing/2014/main" id="{A02A5D09-3333-86BB-DEC4-9C1A22D67700}"/>
            </a:ext>
          </a:extLst>
        </xdr:cNvPr>
        <xdr:cNvSpPr>
          <a:spLocks noChangeShapeType="1"/>
        </xdr:cNvSpPr>
      </xdr:nvSpPr>
      <xdr:spPr bwMode="auto">
        <a:xfrm>
          <a:off x="0" y="3952875"/>
          <a:ext cx="0" cy="20288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18</xdr:row>
      <xdr:rowOff>0</xdr:rowOff>
    </xdr:to>
    <xdr:sp macro="" textlink="">
      <xdr:nvSpPr>
        <xdr:cNvPr id="527089" name="Line 9">
          <a:extLst>
            <a:ext uri="{FF2B5EF4-FFF2-40B4-BE49-F238E27FC236}">
              <a16:creationId xmlns:a16="http://schemas.microsoft.com/office/drawing/2014/main" id="{C428BFB6-EE93-D0A7-B496-37640FCA82A2}"/>
            </a:ext>
          </a:extLst>
        </xdr:cNvPr>
        <xdr:cNvSpPr>
          <a:spLocks noChangeShapeType="1"/>
        </xdr:cNvSpPr>
      </xdr:nvSpPr>
      <xdr:spPr bwMode="auto">
        <a:xfrm flipV="1">
          <a:off x="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0" name="Line 10">
          <a:extLst>
            <a:ext uri="{FF2B5EF4-FFF2-40B4-BE49-F238E27FC236}">
              <a16:creationId xmlns:a16="http://schemas.microsoft.com/office/drawing/2014/main" id="{D017A21B-DC45-5943-2505-F9686BDBCB6B}"/>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9525</xdr:rowOff>
    </xdr:to>
    <xdr:sp macro="" textlink="">
      <xdr:nvSpPr>
        <xdr:cNvPr id="527091" name="Line 11">
          <a:extLst>
            <a:ext uri="{FF2B5EF4-FFF2-40B4-BE49-F238E27FC236}">
              <a16:creationId xmlns:a16="http://schemas.microsoft.com/office/drawing/2014/main" id="{D8187019-310A-373C-52AB-A1940D43DBC0}"/>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92" name="Line 12">
          <a:extLst>
            <a:ext uri="{FF2B5EF4-FFF2-40B4-BE49-F238E27FC236}">
              <a16:creationId xmlns:a16="http://schemas.microsoft.com/office/drawing/2014/main" id="{1A618838-D5A4-59C0-3387-1ABA2AC92BE2}"/>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0</xdr:rowOff>
    </xdr:to>
    <xdr:sp macro="" textlink="">
      <xdr:nvSpPr>
        <xdr:cNvPr id="527093" name="Line 13">
          <a:extLst>
            <a:ext uri="{FF2B5EF4-FFF2-40B4-BE49-F238E27FC236}">
              <a16:creationId xmlns:a16="http://schemas.microsoft.com/office/drawing/2014/main" id="{4F5D48E7-576F-9191-C772-69CEFC15F282}"/>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28</xdr:row>
      <xdr:rowOff>9525</xdr:rowOff>
    </xdr:to>
    <xdr:sp macro="" textlink="">
      <xdr:nvSpPr>
        <xdr:cNvPr id="527094" name="Line 14">
          <a:extLst>
            <a:ext uri="{FF2B5EF4-FFF2-40B4-BE49-F238E27FC236}">
              <a16:creationId xmlns:a16="http://schemas.microsoft.com/office/drawing/2014/main" id="{5DE33383-FBC4-EFEB-8329-BEC2086B7F21}"/>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18</xdr:row>
      <xdr:rowOff>0</xdr:rowOff>
    </xdr:to>
    <xdr:sp macro="" textlink="">
      <xdr:nvSpPr>
        <xdr:cNvPr id="527095" name="Line 15">
          <a:extLst>
            <a:ext uri="{FF2B5EF4-FFF2-40B4-BE49-F238E27FC236}">
              <a16:creationId xmlns:a16="http://schemas.microsoft.com/office/drawing/2014/main" id="{623FD14E-5A76-3DC3-D2F3-55773D0970E1}"/>
            </a:ext>
          </a:extLst>
        </xdr:cNvPr>
        <xdr:cNvSpPr>
          <a:spLocks noChangeShapeType="1"/>
        </xdr:cNvSpPr>
      </xdr:nvSpPr>
      <xdr:spPr bwMode="auto">
        <a:xfrm>
          <a:off x="0" y="3962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18</xdr:row>
      <xdr:rowOff>0</xdr:rowOff>
    </xdr:from>
    <xdr:to>
      <xdr:col>0</xdr:col>
      <xdr:colOff>0</xdr:colOff>
      <xdr:row>27</xdr:row>
      <xdr:rowOff>200025</xdr:rowOff>
    </xdr:to>
    <xdr:sp macro="" textlink="">
      <xdr:nvSpPr>
        <xdr:cNvPr id="527096" name="Line 16">
          <a:extLst>
            <a:ext uri="{FF2B5EF4-FFF2-40B4-BE49-F238E27FC236}">
              <a16:creationId xmlns:a16="http://schemas.microsoft.com/office/drawing/2014/main" id="{060772B1-4C98-E5A8-2F28-E6A9DD480269}"/>
            </a:ext>
          </a:extLst>
        </xdr:cNvPr>
        <xdr:cNvSpPr>
          <a:spLocks noChangeShapeType="1"/>
        </xdr:cNvSpPr>
      </xdr:nvSpPr>
      <xdr:spPr bwMode="auto">
        <a:xfrm>
          <a:off x="0" y="3962400"/>
          <a:ext cx="0" cy="2019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7" name="Line 17">
          <a:extLst>
            <a:ext uri="{FF2B5EF4-FFF2-40B4-BE49-F238E27FC236}">
              <a16:creationId xmlns:a16="http://schemas.microsoft.com/office/drawing/2014/main" id="{86B11FB0-C653-4E3D-7228-9DF50BBBA1CF}"/>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9525</xdr:rowOff>
    </xdr:from>
    <xdr:to>
      <xdr:col>0</xdr:col>
      <xdr:colOff>0</xdr:colOff>
      <xdr:row>18</xdr:row>
      <xdr:rowOff>0</xdr:rowOff>
    </xdr:to>
    <xdr:sp macro="" textlink="">
      <xdr:nvSpPr>
        <xdr:cNvPr id="527098" name="Line 18">
          <a:extLst>
            <a:ext uri="{FF2B5EF4-FFF2-40B4-BE49-F238E27FC236}">
              <a16:creationId xmlns:a16="http://schemas.microsoft.com/office/drawing/2014/main" id="{47E03C9B-4A6F-09D6-4092-47B70C2A068A}"/>
            </a:ext>
          </a:extLst>
        </xdr:cNvPr>
        <xdr:cNvSpPr>
          <a:spLocks noChangeShapeType="1"/>
        </xdr:cNvSpPr>
      </xdr:nvSpPr>
      <xdr:spPr bwMode="auto">
        <a:xfrm flipV="1">
          <a:off x="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14</xdr:row>
      <xdr:rowOff>0</xdr:rowOff>
    </xdr:to>
    <xdr:sp macro="" textlink="">
      <xdr:nvSpPr>
        <xdr:cNvPr id="527099" name="Line 19">
          <a:extLst>
            <a:ext uri="{FF2B5EF4-FFF2-40B4-BE49-F238E27FC236}">
              <a16:creationId xmlns:a16="http://schemas.microsoft.com/office/drawing/2014/main" id="{8E5FB9F6-DBE1-0AE8-59FB-17D03278F8A9}"/>
            </a:ext>
          </a:extLst>
        </xdr:cNvPr>
        <xdr:cNvSpPr>
          <a:spLocks noChangeShapeType="1"/>
        </xdr:cNvSpPr>
      </xdr:nvSpPr>
      <xdr:spPr bwMode="auto">
        <a:xfrm>
          <a:off x="0" y="3124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14</xdr:row>
      <xdr:rowOff>0</xdr:rowOff>
    </xdr:from>
    <xdr:to>
      <xdr:col>0</xdr:col>
      <xdr:colOff>0</xdr:colOff>
      <xdr:row>14</xdr:row>
      <xdr:rowOff>0</xdr:rowOff>
    </xdr:to>
    <xdr:sp macro="" textlink="">
      <xdr:nvSpPr>
        <xdr:cNvPr id="527100" name="Line 20">
          <a:extLst>
            <a:ext uri="{FF2B5EF4-FFF2-40B4-BE49-F238E27FC236}">
              <a16:creationId xmlns:a16="http://schemas.microsoft.com/office/drawing/2014/main" id="{A97E1A87-EA0D-6B66-3D76-26B6BF1BFF7F}"/>
            </a:ext>
          </a:extLst>
        </xdr:cNvPr>
        <xdr:cNvSpPr>
          <a:spLocks noChangeShapeType="1"/>
        </xdr:cNvSpPr>
      </xdr:nvSpPr>
      <xdr:spPr bwMode="auto">
        <a:xfrm>
          <a:off x="0" y="3124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14</xdr:row>
      <xdr:rowOff>0</xdr:rowOff>
    </xdr:to>
    <xdr:sp macro="" textlink="">
      <xdr:nvSpPr>
        <xdr:cNvPr id="527101" name="Line 21">
          <a:extLst>
            <a:ext uri="{FF2B5EF4-FFF2-40B4-BE49-F238E27FC236}">
              <a16:creationId xmlns:a16="http://schemas.microsoft.com/office/drawing/2014/main" id="{D0995A41-5A72-C10B-2FE9-6972B6766424}"/>
            </a:ext>
          </a:extLst>
        </xdr:cNvPr>
        <xdr:cNvSpPr>
          <a:spLocks noChangeShapeType="1"/>
        </xdr:cNvSpPr>
      </xdr:nvSpPr>
      <xdr:spPr bwMode="auto">
        <a:xfrm flipV="1">
          <a:off x="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14</xdr:row>
      <xdr:rowOff>0</xdr:rowOff>
    </xdr:to>
    <xdr:sp macro="" textlink="">
      <xdr:nvSpPr>
        <xdr:cNvPr id="527102" name="Line 22">
          <a:extLst>
            <a:ext uri="{FF2B5EF4-FFF2-40B4-BE49-F238E27FC236}">
              <a16:creationId xmlns:a16="http://schemas.microsoft.com/office/drawing/2014/main" id="{85CB561D-EAEA-0391-785B-CC2B09429226}"/>
            </a:ext>
          </a:extLst>
        </xdr:cNvPr>
        <xdr:cNvSpPr>
          <a:spLocks noChangeShapeType="1"/>
        </xdr:cNvSpPr>
      </xdr:nvSpPr>
      <xdr:spPr bwMode="auto">
        <a:xfrm flipV="1">
          <a:off x="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7</xdr:row>
      <xdr:rowOff>0</xdr:rowOff>
    </xdr:from>
    <xdr:to>
      <xdr:col>0</xdr:col>
      <xdr:colOff>0</xdr:colOff>
      <xdr:row>7</xdr:row>
      <xdr:rowOff>0</xdr:rowOff>
    </xdr:to>
    <xdr:sp macro="" textlink="">
      <xdr:nvSpPr>
        <xdr:cNvPr id="527103" name="Line 23">
          <a:extLst>
            <a:ext uri="{FF2B5EF4-FFF2-40B4-BE49-F238E27FC236}">
              <a16:creationId xmlns:a16="http://schemas.microsoft.com/office/drawing/2014/main" id="{BB1376EC-4792-714E-EE77-806D833AB4C2}"/>
            </a:ext>
          </a:extLst>
        </xdr:cNvPr>
        <xdr:cNvSpPr>
          <a:spLocks noChangeShapeType="1"/>
        </xdr:cNvSpPr>
      </xdr:nvSpPr>
      <xdr:spPr bwMode="auto">
        <a:xfrm>
          <a:off x="0" y="165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180975</xdr:rowOff>
    </xdr:from>
    <xdr:to>
      <xdr:col>0</xdr:col>
      <xdr:colOff>0</xdr:colOff>
      <xdr:row>7</xdr:row>
      <xdr:rowOff>0</xdr:rowOff>
    </xdr:to>
    <xdr:sp macro="" textlink="">
      <xdr:nvSpPr>
        <xdr:cNvPr id="527104" name="Line 24">
          <a:extLst>
            <a:ext uri="{FF2B5EF4-FFF2-40B4-BE49-F238E27FC236}">
              <a16:creationId xmlns:a16="http://schemas.microsoft.com/office/drawing/2014/main" id="{BF454372-1E28-02A9-61A2-683C88605247}"/>
            </a:ext>
          </a:extLst>
        </xdr:cNvPr>
        <xdr:cNvSpPr>
          <a:spLocks noChangeShapeType="1"/>
        </xdr:cNvSpPr>
      </xdr:nvSpPr>
      <xdr:spPr bwMode="auto">
        <a:xfrm flipV="1">
          <a:off x="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xdr:row>
      <xdr:rowOff>104775</xdr:rowOff>
    </xdr:from>
    <xdr:to>
      <xdr:col>0</xdr:col>
      <xdr:colOff>0</xdr:colOff>
      <xdr:row>7</xdr:row>
      <xdr:rowOff>0</xdr:rowOff>
    </xdr:to>
    <xdr:sp macro="" textlink="">
      <xdr:nvSpPr>
        <xdr:cNvPr id="527105" name="Line 25">
          <a:extLst>
            <a:ext uri="{FF2B5EF4-FFF2-40B4-BE49-F238E27FC236}">
              <a16:creationId xmlns:a16="http://schemas.microsoft.com/office/drawing/2014/main" id="{B24C1A5E-829C-E8CE-2728-7BE596E20F4D}"/>
            </a:ext>
          </a:extLst>
        </xdr:cNvPr>
        <xdr:cNvSpPr>
          <a:spLocks noChangeShapeType="1"/>
        </xdr:cNvSpPr>
      </xdr:nvSpPr>
      <xdr:spPr bwMode="auto">
        <a:xfrm flipV="1">
          <a:off x="0" y="1133475"/>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18</xdr:row>
      <xdr:rowOff>0</xdr:rowOff>
    </xdr:from>
    <xdr:to>
      <xdr:col>12</xdr:col>
      <xdr:colOff>95250</xdr:colOff>
      <xdr:row>18</xdr:row>
      <xdr:rowOff>0</xdr:rowOff>
    </xdr:to>
    <xdr:sp macro="" textlink="">
      <xdr:nvSpPr>
        <xdr:cNvPr id="527106" name="Line 28">
          <a:extLst>
            <a:ext uri="{FF2B5EF4-FFF2-40B4-BE49-F238E27FC236}">
              <a16:creationId xmlns:a16="http://schemas.microsoft.com/office/drawing/2014/main" id="{939DA662-F65C-8C87-48E2-FA522BD3C5E5}"/>
            </a:ext>
          </a:extLst>
        </xdr:cNvPr>
        <xdr:cNvSpPr>
          <a:spLocks noChangeShapeType="1"/>
        </xdr:cNvSpPr>
      </xdr:nvSpPr>
      <xdr:spPr bwMode="auto">
        <a:xfrm>
          <a:off x="8096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10</xdr:col>
      <xdr:colOff>85725</xdr:colOff>
      <xdr:row>27</xdr:row>
      <xdr:rowOff>200025</xdr:rowOff>
    </xdr:to>
    <xdr:sp macro="" textlink="">
      <xdr:nvSpPr>
        <xdr:cNvPr id="527107" name="Line 30">
          <a:extLst>
            <a:ext uri="{FF2B5EF4-FFF2-40B4-BE49-F238E27FC236}">
              <a16:creationId xmlns:a16="http://schemas.microsoft.com/office/drawing/2014/main" id="{78312CE8-3333-4952-0B39-AE7272F1ADD4}"/>
            </a:ext>
          </a:extLst>
        </xdr:cNvPr>
        <xdr:cNvSpPr>
          <a:spLocks noChangeShapeType="1"/>
        </xdr:cNvSpPr>
      </xdr:nvSpPr>
      <xdr:spPr bwMode="auto">
        <a:xfrm flipV="1">
          <a:off x="18954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14</xdr:col>
      <xdr:colOff>95250</xdr:colOff>
      <xdr:row>22</xdr:row>
      <xdr:rowOff>0</xdr:rowOff>
    </xdr:to>
    <xdr:sp macro="" textlink="">
      <xdr:nvSpPr>
        <xdr:cNvPr id="527108" name="Line 31">
          <a:extLst>
            <a:ext uri="{FF2B5EF4-FFF2-40B4-BE49-F238E27FC236}">
              <a16:creationId xmlns:a16="http://schemas.microsoft.com/office/drawing/2014/main" id="{4064F391-3722-BF60-013A-0DAF25DBD45A}"/>
            </a:ext>
          </a:extLst>
        </xdr:cNvPr>
        <xdr:cNvSpPr>
          <a:spLocks noChangeShapeType="1"/>
        </xdr:cNvSpPr>
      </xdr:nvSpPr>
      <xdr:spPr bwMode="auto">
        <a:xfrm>
          <a:off x="18954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18</xdr:row>
      <xdr:rowOff>19050</xdr:rowOff>
    </xdr:from>
    <xdr:to>
      <xdr:col>12</xdr:col>
      <xdr:colOff>95250</xdr:colOff>
      <xdr:row>22</xdr:row>
      <xdr:rowOff>19050</xdr:rowOff>
    </xdr:to>
    <xdr:sp macro="" textlink="">
      <xdr:nvSpPr>
        <xdr:cNvPr id="527109" name="Line 32">
          <a:extLst>
            <a:ext uri="{FF2B5EF4-FFF2-40B4-BE49-F238E27FC236}">
              <a16:creationId xmlns:a16="http://schemas.microsoft.com/office/drawing/2014/main" id="{0952FEFF-E4CA-1D03-AF70-904151026CFB}"/>
            </a:ext>
          </a:extLst>
        </xdr:cNvPr>
        <xdr:cNvSpPr>
          <a:spLocks noChangeShapeType="1"/>
        </xdr:cNvSpPr>
      </xdr:nvSpPr>
      <xdr:spPr bwMode="auto">
        <a:xfrm>
          <a:off x="2266950" y="398145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22</xdr:row>
      <xdr:rowOff>0</xdr:rowOff>
    </xdr:from>
    <xdr:to>
      <xdr:col>22</xdr:col>
      <xdr:colOff>85725</xdr:colOff>
      <xdr:row>22</xdr:row>
      <xdr:rowOff>0</xdr:rowOff>
    </xdr:to>
    <xdr:sp macro="" textlink="">
      <xdr:nvSpPr>
        <xdr:cNvPr id="527110" name="Line 33">
          <a:extLst>
            <a:ext uri="{FF2B5EF4-FFF2-40B4-BE49-F238E27FC236}">
              <a16:creationId xmlns:a16="http://schemas.microsoft.com/office/drawing/2014/main" id="{4C420051-E7F6-7798-1389-3494AC0A89E4}"/>
            </a:ext>
          </a:extLst>
        </xdr:cNvPr>
        <xdr:cNvSpPr>
          <a:spLocks noChangeShapeType="1"/>
        </xdr:cNvSpPr>
      </xdr:nvSpPr>
      <xdr:spPr bwMode="auto">
        <a:xfrm>
          <a:off x="33337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20</xdr:col>
      <xdr:colOff>85725</xdr:colOff>
      <xdr:row>22</xdr:row>
      <xdr:rowOff>0</xdr:rowOff>
    </xdr:to>
    <xdr:sp macro="" textlink="">
      <xdr:nvSpPr>
        <xdr:cNvPr id="527111" name="Line 34">
          <a:extLst>
            <a:ext uri="{FF2B5EF4-FFF2-40B4-BE49-F238E27FC236}">
              <a16:creationId xmlns:a16="http://schemas.microsoft.com/office/drawing/2014/main" id="{9A57FA3E-C5CE-5D8E-4742-6AA59BB192DF}"/>
            </a:ext>
          </a:extLst>
        </xdr:cNvPr>
        <xdr:cNvSpPr>
          <a:spLocks noChangeShapeType="1"/>
        </xdr:cNvSpPr>
      </xdr:nvSpPr>
      <xdr:spPr bwMode="auto">
        <a:xfrm>
          <a:off x="37052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28</xdr:col>
      <xdr:colOff>95250</xdr:colOff>
      <xdr:row>18</xdr:row>
      <xdr:rowOff>0</xdr:rowOff>
    </xdr:to>
    <xdr:sp macro="" textlink="">
      <xdr:nvSpPr>
        <xdr:cNvPr id="527112" name="Line 35">
          <a:extLst>
            <a:ext uri="{FF2B5EF4-FFF2-40B4-BE49-F238E27FC236}">
              <a16:creationId xmlns:a16="http://schemas.microsoft.com/office/drawing/2014/main" id="{696CECE7-AA94-E70B-3AA5-7DA82F0542DE}"/>
            </a:ext>
          </a:extLst>
        </xdr:cNvPr>
        <xdr:cNvSpPr>
          <a:spLocks noChangeShapeType="1"/>
        </xdr:cNvSpPr>
      </xdr:nvSpPr>
      <xdr:spPr bwMode="auto">
        <a:xfrm>
          <a:off x="37052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22</xdr:row>
      <xdr:rowOff>0</xdr:rowOff>
    </xdr:from>
    <xdr:to>
      <xdr:col>18</xdr:col>
      <xdr:colOff>76200</xdr:colOff>
      <xdr:row>28</xdr:row>
      <xdr:rowOff>9525</xdr:rowOff>
    </xdr:to>
    <xdr:sp macro="" textlink="">
      <xdr:nvSpPr>
        <xdr:cNvPr id="527113" name="Line 36">
          <a:extLst>
            <a:ext uri="{FF2B5EF4-FFF2-40B4-BE49-F238E27FC236}">
              <a16:creationId xmlns:a16="http://schemas.microsoft.com/office/drawing/2014/main" id="{30EAD96F-BC91-4BB8-8706-4E616F71683C}"/>
            </a:ext>
          </a:extLst>
        </xdr:cNvPr>
        <xdr:cNvSpPr>
          <a:spLocks noChangeShapeType="1"/>
        </xdr:cNvSpPr>
      </xdr:nvSpPr>
      <xdr:spPr bwMode="auto">
        <a:xfrm flipV="1">
          <a:off x="333375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22</xdr:row>
      <xdr:rowOff>0</xdr:rowOff>
    </xdr:from>
    <xdr:to>
      <xdr:col>26</xdr:col>
      <xdr:colOff>85725</xdr:colOff>
      <xdr:row>27</xdr:row>
      <xdr:rowOff>200025</xdr:rowOff>
    </xdr:to>
    <xdr:sp macro="" textlink="">
      <xdr:nvSpPr>
        <xdr:cNvPr id="527114" name="Line 37">
          <a:extLst>
            <a:ext uri="{FF2B5EF4-FFF2-40B4-BE49-F238E27FC236}">
              <a16:creationId xmlns:a16="http://schemas.microsoft.com/office/drawing/2014/main" id="{61B9E85F-613A-3356-D489-575F315A548A}"/>
            </a:ext>
          </a:extLst>
        </xdr:cNvPr>
        <xdr:cNvSpPr>
          <a:spLocks noChangeShapeType="1"/>
        </xdr:cNvSpPr>
      </xdr:nvSpPr>
      <xdr:spPr bwMode="auto">
        <a:xfrm flipV="1">
          <a:off x="47910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22</xdr:row>
      <xdr:rowOff>0</xdr:rowOff>
    </xdr:from>
    <xdr:to>
      <xdr:col>30</xdr:col>
      <xdr:colOff>95250</xdr:colOff>
      <xdr:row>22</xdr:row>
      <xdr:rowOff>0</xdr:rowOff>
    </xdr:to>
    <xdr:sp macro="" textlink="">
      <xdr:nvSpPr>
        <xdr:cNvPr id="527115" name="Line 38">
          <a:extLst>
            <a:ext uri="{FF2B5EF4-FFF2-40B4-BE49-F238E27FC236}">
              <a16:creationId xmlns:a16="http://schemas.microsoft.com/office/drawing/2014/main" id="{A3322E16-AFD1-D9F5-21BB-6286755E399C}"/>
            </a:ext>
          </a:extLst>
        </xdr:cNvPr>
        <xdr:cNvSpPr>
          <a:spLocks noChangeShapeType="1"/>
        </xdr:cNvSpPr>
      </xdr:nvSpPr>
      <xdr:spPr bwMode="auto">
        <a:xfrm>
          <a:off x="47910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18</xdr:row>
      <xdr:rowOff>0</xdr:rowOff>
    </xdr:from>
    <xdr:to>
      <xdr:col>28</xdr:col>
      <xdr:colOff>95250</xdr:colOff>
      <xdr:row>22</xdr:row>
      <xdr:rowOff>0</xdr:rowOff>
    </xdr:to>
    <xdr:sp macro="" textlink="">
      <xdr:nvSpPr>
        <xdr:cNvPr id="527116" name="Line 39">
          <a:extLst>
            <a:ext uri="{FF2B5EF4-FFF2-40B4-BE49-F238E27FC236}">
              <a16:creationId xmlns:a16="http://schemas.microsoft.com/office/drawing/2014/main" id="{580E6582-A91E-E89C-6ACF-4E8F5682F0DF}"/>
            </a:ext>
          </a:extLst>
        </xdr:cNvPr>
        <xdr:cNvSpPr>
          <a:spLocks noChangeShapeType="1"/>
        </xdr:cNvSpPr>
      </xdr:nvSpPr>
      <xdr:spPr bwMode="auto">
        <a:xfrm>
          <a:off x="51625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7117" name="Line 40">
          <a:extLst>
            <a:ext uri="{FF2B5EF4-FFF2-40B4-BE49-F238E27FC236}">
              <a16:creationId xmlns:a16="http://schemas.microsoft.com/office/drawing/2014/main" id="{71586AC2-B5AC-E8DA-94F2-FAA7B010C4ED}"/>
            </a:ext>
          </a:extLst>
        </xdr:cNvPr>
        <xdr:cNvSpPr>
          <a:spLocks noChangeShapeType="1"/>
        </xdr:cNvSpPr>
      </xdr:nvSpPr>
      <xdr:spPr bwMode="auto">
        <a:xfrm flipV="1">
          <a:off x="441960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7118" name="Line 41">
          <a:extLst>
            <a:ext uri="{FF2B5EF4-FFF2-40B4-BE49-F238E27FC236}">
              <a16:creationId xmlns:a16="http://schemas.microsoft.com/office/drawing/2014/main" id="{51E157C9-E05C-1DD8-CF00-F35DB80209A3}"/>
            </a:ext>
          </a:extLst>
        </xdr:cNvPr>
        <xdr:cNvSpPr>
          <a:spLocks noChangeShapeType="1"/>
        </xdr:cNvSpPr>
      </xdr:nvSpPr>
      <xdr:spPr bwMode="auto">
        <a:xfrm flipV="1">
          <a:off x="15240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44</xdr:col>
      <xdr:colOff>95250</xdr:colOff>
      <xdr:row>18</xdr:row>
      <xdr:rowOff>0</xdr:rowOff>
    </xdr:to>
    <xdr:sp macro="" textlink="">
      <xdr:nvSpPr>
        <xdr:cNvPr id="527119" name="Line 44">
          <a:extLst>
            <a:ext uri="{FF2B5EF4-FFF2-40B4-BE49-F238E27FC236}">
              <a16:creationId xmlns:a16="http://schemas.microsoft.com/office/drawing/2014/main" id="{8958C4E3-7652-59F5-047C-EDACEF87B393}"/>
            </a:ext>
          </a:extLst>
        </xdr:cNvPr>
        <xdr:cNvSpPr>
          <a:spLocks noChangeShapeType="1"/>
        </xdr:cNvSpPr>
      </xdr:nvSpPr>
      <xdr:spPr bwMode="auto">
        <a:xfrm>
          <a:off x="66008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42</xdr:col>
      <xdr:colOff>85725</xdr:colOff>
      <xdr:row>28</xdr:row>
      <xdr:rowOff>0</xdr:rowOff>
    </xdr:to>
    <xdr:sp macro="" textlink="">
      <xdr:nvSpPr>
        <xdr:cNvPr id="527120" name="Line 46">
          <a:extLst>
            <a:ext uri="{FF2B5EF4-FFF2-40B4-BE49-F238E27FC236}">
              <a16:creationId xmlns:a16="http://schemas.microsoft.com/office/drawing/2014/main" id="{A285E67E-EDFA-B1BE-E439-FD12BBDE3860}"/>
            </a:ext>
          </a:extLst>
        </xdr:cNvPr>
        <xdr:cNvSpPr>
          <a:spLocks noChangeShapeType="1"/>
        </xdr:cNvSpPr>
      </xdr:nvSpPr>
      <xdr:spPr bwMode="auto">
        <a:xfrm flipV="1">
          <a:off x="76866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22</xdr:row>
      <xdr:rowOff>0</xdr:rowOff>
    </xdr:from>
    <xdr:to>
      <xdr:col>22</xdr:col>
      <xdr:colOff>85725</xdr:colOff>
      <xdr:row>28</xdr:row>
      <xdr:rowOff>0</xdr:rowOff>
    </xdr:to>
    <xdr:sp macro="" textlink="">
      <xdr:nvSpPr>
        <xdr:cNvPr id="527121" name="Line 48">
          <a:extLst>
            <a:ext uri="{FF2B5EF4-FFF2-40B4-BE49-F238E27FC236}">
              <a16:creationId xmlns:a16="http://schemas.microsoft.com/office/drawing/2014/main" id="{81C4CB43-1E1E-0EA9-9AB4-BAD3E0EE9DD0}"/>
            </a:ext>
          </a:extLst>
        </xdr:cNvPr>
        <xdr:cNvSpPr>
          <a:spLocks noChangeShapeType="1"/>
        </xdr:cNvSpPr>
      </xdr:nvSpPr>
      <xdr:spPr bwMode="auto">
        <a:xfrm flipV="1">
          <a:off x="40671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95250</xdr:colOff>
      <xdr:row>22</xdr:row>
      <xdr:rowOff>0</xdr:rowOff>
    </xdr:from>
    <xdr:to>
      <xdr:col>30</xdr:col>
      <xdr:colOff>95250</xdr:colOff>
      <xdr:row>28</xdr:row>
      <xdr:rowOff>9525</xdr:rowOff>
    </xdr:to>
    <xdr:sp macro="" textlink="">
      <xdr:nvSpPr>
        <xdr:cNvPr id="527122" name="Line 49">
          <a:extLst>
            <a:ext uri="{FF2B5EF4-FFF2-40B4-BE49-F238E27FC236}">
              <a16:creationId xmlns:a16="http://schemas.microsoft.com/office/drawing/2014/main" id="{79AAD8D6-3ADC-C214-027E-D64CC83DD459}"/>
            </a:ext>
          </a:extLst>
        </xdr:cNvPr>
        <xdr:cNvSpPr>
          <a:spLocks noChangeShapeType="1"/>
        </xdr:cNvSpPr>
      </xdr:nvSpPr>
      <xdr:spPr bwMode="auto">
        <a:xfrm flipH="1" flipV="1">
          <a:off x="55245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95250</xdr:colOff>
      <xdr:row>22</xdr:row>
      <xdr:rowOff>0</xdr:rowOff>
    </xdr:from>
    <xdr:to>
      <xdr:col>46</xdr:col>
      <xdr:colOff>95250</xdr:colOff>
      <xdr:row>28</xdr:row>
      <xdr:rowOff>0</xdr:rowOff>
    </xdr:to>
    <xdr:sp macro="" textlink="">
      <xdr:nvSpPr>
        <xdr:cNvPr id="527123" name="Line 50">
          <a:extLst>
            <a:ext uri="{FF2B5EF4-FFF2-40B4-BE49-F238E27FC236}">
              <a16:creationId xmlns:a16="http://schemas.microsoft.com/office/drawing/2014/main" id="{8407D569-1032-E60A-6E83-47C9A011418F}"/>
            </a:ext>
          </a:extLst>
        </xdr:cNvPr>
        <xdr:cNvSpPr>
          <a:spLocks noChangeShapeType="1"/>
        </xdr:cNvSpPr>
      </xdr:nvSpPr>
      <xdr:spPr bwMode="auto">
        <a:xfrm flipV="1">
          <a:off x="84201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46</xdr:col>
      <xdr:colOff>95250</xdr:colOff>
      <xdr:row>22</xdr:row>
      <xdr:rowOff>0</xdr:rowOff>
    </xdr:to>
    <xdr:sp macro="" textlink="">
      <xdr:nvSpPr>
        <xdr:cNvPr id="527124" name="Line 51">
          <a:extLst>
            <a:ext uri="{FF2B5EF4-FFF2-40B4-BE49-F238E27FC236}">
              <a16:creationId xmlns:a16="http://schemas.microsoft.com/office/drawing/2014/main" id="{B1DBA7AA-5181-0481-7D31-FCD54B0646FC}"/>
            </a:ext>
          </a:extLst>
        </xdr:cNvPr>
        <xdr:cNvSpPr>
          <a:spLocks noChangeShapeType="1"/>
        </xdr:cNvSpPr>
      </xdr:nvSpPr>
      <xdr:spPr bwMode="auto">
        <a:xfrm>
          <a:off x="76866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18</xdr:row>
      <xdr:rowOff>0</xdr:rowOff>
    </xdr:from>
    <xdr:to>
      <xdr:col>44</xdr:col>
      <xdr:colOff>95250</xdr:colOff>
      <xdr:row>22</xdr:row>
      <xdr:rowOff>0</xdr:rowOff>
    </xdr:to>
    <xdr:sp macro="" textlink="">
      <xdr:nvSpPr>
        <xdr:cNvPr id="527125" name="Line 52">
          <a:extLst>
            <a:ext uri="{FF2B5EF4-FFF2-40B4-BE49-F238E27FC236}">
              <a16:creationId xmlns:a16="http://schemas.microsoft.com/office/drawing/2014/main" id="{041D3525-BD6B-5011-363F-190CC716E7EF}"/>
            </a:ext>
          </a:extLst>
        </xdr:cNvPr>
        <xdr:cNvSpPr>
          <a:spLocks noChangeShapeType="1"/>
        </xdr:cNvSpPr>
      </xdr:nvSpPr>
      <xdr:spPr bwMode="auto">
        <a:xfrm>
          <a:off x="80581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54</xdr:col>
      <xdr:colOff>85725</xdr:colOff>
      <xdr:row>22</xdr:row>
      <xdr:rowOff>0</xdr:rowOff>
    </xdr:to>
    <xdr:sp macro="" textlink="">
      <xdr:nvSpPr>
        <xdr:cNvPr id="527126" name="Line 53">
          <a:extLst>
            <a:ext uri="{FF2B5EF4-FFF2-40B4-BE49-F238E27FC236}">
              <a16:creationId xmlns:a16="http://schemas.microsoft.com/office/drawing/2014/main" id="{D957BDF4-E532-6959-FB52-3E6099D694B4}"/>
            </a:ext>
          </a:extLst>
        </xdr:cNvPr>
        <xdr:cNvSpPr>
          <a:spLocks noChangeShapeType="1"/>
        </xdr:cNvSpPr>
      </xdr:nvSpPr>
      <xdr:spPr bwMode="auto">
        <a:xfrm>
          <a:off x="9124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22</xdr:row>
      <xdr:rowOff>0</xdr:rowOff>
    </xdr:to>
    <xdr:sp macro="" textlink="">
      <xdr:nvSpPr>
        <xdr:cNvPr id="527127" name="Line 54">
          <a:extLst>
            <a:ext uri="{FF2B5EF4-FFF2-40B4-BE49-F238E27FC236}">
              <a16:creationId xmlns:a16="http://schemas.microsoft.com/office/drawing/2014/main" id="{9047E236-3855-8DF4-F946-6554B7927DA9}"/>
            </a:ext>
          </a:extLst>
        </xdr:cNvPr>
        <xdr:cNvSpPr>
          <a:spLocks noChangeShapeType="1"/>
        </xdr:cNvSpPr>
      </xdr:nvSpPr>
      <xdr:spPr bwMode="auto">
        <a:xfrm>
          <a:off x="94964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60</xdr:col>
      <xdr:colOff>95250</xdr:colOff>
      <xdr:row>18</xdr:row>
      <xdr:rowOff>0</xdr:rowOff>
    </xdr:to>
    <xdr:sp macro="" textlink="">
      <xdr:nvSpPr>
        <xdr:cNvPr id="527128" name="Line 55">
          <a:extLst>
            <a:ext uri="{FF2B5EF4-FFF2-40B4-BE49-F238E27FC236}">
              <a16:creationId xmlns:a16="http://schemas.microsoft.com/office/drawing/2014/main" id="{7D454EE3-21D9-925A-5F8A-E3BAE22D7CA3}"/>
            </a:ext>
          </a:extLst>
        </xdr:cNvPr>
        <xdr:cNvSpPr>
          <a:spLocks noChangeShapeType="1"/>
        </xdr:cNvSpPr>
      </xdr:nvSpPr>
      <xdr:spPr bwMode="auto">
        <a:xfrm>
          <a:off x="9496425"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50</xdr:col>
      <xdr:colOff>76200</xdr:colOff>
      <xdr:row>27</xdr:row>
      <xdr:rowOff>200025</xdr:rowOff>
    </xdr:to>
    <xdr:sp macro="" textlink="">
      <xdr:nvSpPr>
        <xdr:cNvPr id="527129" name="Line 56">
          <a:extLst>
            <a:ext uri="{FF2B5EF4-FFF2-40B4-BE49-F238E27FC236}">
              <a16:creationId xmlns:a16="http://schemas.microsoft.com/office/drawing/2014/main" id="{970C1E1F-E6E6-E0C3-9804-90993DB199DE}"/>
            </a:ext>
          </a:extLst>
        </xdr:cNvPr>
        <xdr:cNvSpPr>
          <a:spLocks noChangeShapeType="1"/>
        </xdr:cNvSpPr>
      </xdr:nvSpPr>
      <xdr:spPr bwMode="auto">
        <a:xfrm flipV="1">
          <a:off x="912495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85725</xdr:colOff>
      <xdr:row>22</xdr:row>
      <xdr:rowOff>0</xdr:rowOff>
    </xdr:from>
    <xdr:to>
      <xdr:col>54</xdr:col>
      <xdr:colOff>85725</xdr:colOff>
      <xdr:row>27</xdr:row>
      <xdr:rowOff>200025</xdr:rowOff>
    </xdr:to>
    <xdr:sp macro="" textlink="">
      <xdr:nvSpPr>
        <xdr:cNvPr id="527130" name="Line 57">
          <a:extLst>
            <a:ext uri="{FF2B5EF4-FFF2-40B4-BE49-F238E27FC236}">
              <a16:creationId xmlns:a16="http://schemas.microsoft.com/office/drawing/2014/main" id="{305281FB-EAFD-2E35-6139-FC6897272AA2}"/>
            </a:ext>
          </a:extLst>
        </xdr:cNvPr>
        <xdr:cNvSpPr>
          <a:spLocks noChangeShapeType="1"/>
        </xdr:cNvSpPr>
      </xdr:nvSpPr>
      <xdr:spPr bwMode="auto">
        <a:xfrm flipV="1">
          <a:off x="98583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22</xdr:row>
      <xdr:rowOff>0</xdr:rowOff>
    </xdr:from>
    <xdr:to>
      <xdr:col>58</xdr:col>
      <xdr:colOff>85725</xdr:colOff>
      <xdr:row>28</xdr:row>
      <xdr:rowOff>0</xdr:rowOff>
    </xdr:to>
    <xdr:sp macro="" textlink="">
      <xdr:nvSpPr>
        <xdr:cNvPr id="527131" name="Line 58">
          <a:extLst>
            <a:ext uri="{FF2B5EF4-FFF2-40B4-BE49-F238E27FC236}">
              <a16:creationId xmlns:a16="http://schemas.microsoft.com/office/drawing/2014/main" id="{F91E0874-E54F-AEFD-7764-5CDC16361FA3}"/>
            </a:ext>
          </a:extLst>
        </xdr:cNvPr>
        <xdr:cNvSpPr>
          <a:spLocks noChangeShapeType="1"/>
        </xdr:cNvSpPr>
      </xdr:nvSpPr>
      <xdr:spPr bwMode="auto">
        <a:xfrm flipV="1">
          <a:off x="10582275"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22</xdr:row>
      <xdr:rowOff>0</xdr:rowOff>
    </xdr:from>
    <xdr:to>
      <xdr:col>62</xdr:col>
      <xdr:colOff>95250</xdr:colOff>
      <xdr:row>22</xdr:row>
      <xdr:rowOff>0</xdr:rowOff>
    </xdr:to>
    <xdr:sp macro="" textlink="">
      <xdr:nvSpPr>
        <xdr:cNvPr id="527132" name="Line 59">
          <a:extLst>
            <a:ext uri="{FF2B5EF4-FFF2-40B4-BE49-F238E27FC236}">
              <a16:creationId xmlns:a16="http://schemas.microsoft.com/office/drawing/2014/main" id="{15BF21AF-77BF-8029-139A-FFEB2378D11F}"/>
            </a:ext>
          </a:extLst>
        </xdr:cNvPr>
        <xdr:cNvSpPr>
          <a:spLocks noChangeShapeType="1"/>
        </xdr:cNvSpPr>
      </xdr:nvSpPr>
      <xdr:spPr bwMode="auto">
        <a:xfrm>
          <a:off x="105822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18</xdr:row>
      <xdr:rowOff>0</xdr:rowOff>
    </xdr:from>
    <xdr:to>
      <xdr:col>60</xdr:col>
      <xdr:colOff>95250</xdr:colOff>
      <xdr:row>22</xdr:row>
      <xdr:rowOff>0</xdr:rowOff>
    </xdr:to>
    <xdr:sp macro="" textlink="">
      <xdr:nvSpPr>
        <xdr:cNvPr id="527133" name="Line 60">
          <a:extLst>
            <a:ext uri="{FF2B5EF4-FFF2-40B4-BE49-F238E27FC236}">
              <a16:creationId xmlns:a16="http://schemas.microsoft.com/office/drawing/2014/main" id="{3FA36040-A2A0-EFE2-5EC8-9608109240FE}"/>
            </a:ext>
          </a:extLst>
        </xdr:cNvPr>
        <xdr:cNvSpPr>
          <a:spLocks noChangeShapeType="1"/>
        </xdr:cNvSpPr>
      </xdr:nvSpPr>
      <xdr:spPr bwMode="auto">
        <a:xfrm>
          <a:off x="1095375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14</xdr:row>
      <xdr:rowOff>9525</xdr:rowOff>
    </xdr:from>
    <xdr:to>
      <xdr:col>56</xdr:col>
      <xdr:colOff>76200</xdr:colOff>
      <xdr:row>18</xdr:row>
      <xdr:rowOff>0</xdr:rowOff>
    </xdr:to>
    <xdr:sp macro="" textlink="">
      <xdr:nvSpPr>
        <xdr:cNvPr id="527134" name="Line 61">
          <a:extLst>
            <a:ext uri="{FF2B5EF4-FFF2-40B4-BE49-F238E27FC236}">
              <a16:creationId xmlns:a16="http://schemas.microsoft.com/office/drawing/2014/main" id="{645405BC-7768-C1D6-4FB9-6964847F9B30}"/>
            </a:ext>
          </a:extLst>
        </xdr:cNvPr>
        <xdr:cNvSpPr>
          <a:spLocks noChangeShapeType="1"/>
        </xdr:cNvSpPr>
      </xdr:nvSpPr>
      <xdr:spPr bwMode="auto">
        <a:xfrm flipV="1">
          <a:off x="102108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9525</xdr:rowOff>
    </xdr:from>
    <xdr:to>
      <xdr:col>40</xdr:col>
      <xdr:colOff>76200</xdr:colOff>
      <xdr:row>18</xdr:row>
      <xdr:rowOff>0</xdr:rowOff>
    </xdr:to>
    <xdr:sp macro="" textlink="">
      <xdr:nvSpPr>
        <xdr:cNvPr id="527135" name="Line 62">
          <a:extLst>
            <a:ext uri="{FF2B5EF4-FFF2-40B4-BE49-F238E27FC236}">
              <a16:creationId xmlns:a16="http://schemas.microsoft.com/office/drawing/2014/main" id="{BB62EA3D-AE72-B9A6-C6ED-72EEF5F1F908}"/>
            </a:ext>
          </a:extLst>
        </xdr:cNvPr>
        <xdr:cNvSpPr>
          <a:spLocks noChangeShapeType="1"/>
        </xdr:cNvSpPr>
      </xdr:nvSpPr>
      <xdr:spPr bwMode="auto">
        <a:xfrm flipV="1">
          <a:off x="73152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0</xdr:rowOff>
    </xdr:from>
    <xdr:to>
      <xdr:col>56</xdr:col>
      <xdr:colOff>76200</xdr:colOff>
      <xdr:row>14</xdr:row>
      <xdr:rowOff>0</xdr:rowOff>
    </xdr:to>
    <xdr:sp macro="" textlink="">
      <xdr:nvSpPr>
        <xdr:cNvPr id="527136" name="Line 63">
          <a:extLst>
            <a:ext uri="{FF2B5EF4-FFF2-40B4-BE49-F238E27FC236}">
              <a16:creationId xmlns:a16="http://schemas.microsoft.com/office/drawing/2014/main" id="{36EA197A-FFB2-DC8B-E51A-C2F3CEE3B8D6}"/>
            </a:ext>
          </a:extLst>
        </xdr:cNvPr>
        <xdr:cNvSpPr>
          <a:spLocks noChangeShapeType="1"/>
        </xdr:cNvSpPr>
      </xdr:nvSpPr>
      <xdr:spPr bwMode="auto">
        <a:xfrm>
          <a:off x="73152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7137" name="Line 64">
          <a:extLst>
            <a:ext uri="{FF2B5EF4-FFF2-40B4-BE49-F238E27FC236}">
              <a16:creationId xmlns:a16="http://schemas.microsoft.com/office/drawing/2014/main" id="{16C701CC-4EF6-9F50-8625-C11B0C3AFB9E}"/>
            </a:ext>
          </a:extLst>
        </xdr:cNvPr>
        <xdr:cNvSpPr>
          <a:spLocks noChangeShapeType="1"/>
        </xdr:cNvSpPr>
      </xdr:nvSpPr>
      <xdr:spPr bwMode="auto">
        <a:xfrm>
          <a:off x="15240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16</xdr:col>
      <xdr:colOff>76200</xdr:colOff>
      <xdr:row>14</xdr:row>
      <xdr:rowOff>0</xdr:rowOff>
    </xdr:to>
    <xdr:sp macro="" textlink="">
      <xdr:nvSpPr>
        <xdr:cNvPr id="527138" name="Line 65">
          <a:extLst>
            <a:ext uri="{FF2B5EF4-FFF2-40B4-BE49-F238E27FC236}">
              <a16:creationId xmlns:a16="http://schemas.microsoft.com/office/drawing/2014/main" id="{3EBF9419-C263-099C-17D0-084017FABFB1}"/>
            </a:ext>
          </a:extLst>
        </xdr:cNvPr>
        <xdr:cNvSpPr>
          <a:spLocks noChangeShapeType="1"/>
        </xdr:cNvSpPr>
      </xdr:nvSpPr>
      <xdr:spPr bwMode="auto">
        <a:xfrm flipV="1">
          <a:off x="29718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7</xdr:row>
      <xdr:rowOff>0</xdr:rowOff>
    </xdr:from>
    <xdr:to>
      <xdr:col>48</xdr:col>
      <xdr:colOff>85725</xdr:colOff>
      <xdr:row>14</xdr:row>
      <xdr:rowOff>0</xdr:rowOff>
    </xdr:to>
    <xdr:sp macro="" textlink="">
      <xdr:nvSpPr>
        <xdr:cNvPr id="527139" name="Line 66">
          <a:extLst>
            <a:ext uri="{FF2B5EF4-FFF2-40B4-BE49-F238E27FC236}">
              <a16:creationId xmlns:a16="http://schemas.microsoft.com/office/drawing/2014/main" id="{68CBA38C-45EC-FB4F-BC97-7A3812C66213}"/>
            </a:ext>
          </a:extLst>
        </xdr:cNvPr>
        <xdr:cNvSpPr>
          <a:spLocks noChangeShapeType="1"/>
        </xdr:cNvSpPr>
      </xdr:nvSpPr>
      <xdr:spPr bwMode="auto">
        <a:xfrm flipV="1">
          <a:off x="877252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48</xdr:col>
      <xdr:colOff>76200</xdr:colOff>
      <xdr:row>7</xdr:row>
      <xdr:rowOff>0</xdr:rowOff>
    </xdr:to>
    <xdr:sp macro="" textlink="">
      <xdr:nvSpPr>
        <xdr:cNvPr id="527140" name="Line 67">
          <a:extLst>
            <a:ext uri="{FF2B5EF4-FFF2-40B4-BE49-F238E27FC236}">
              <a16:creationId xmlns:a16="http://schemas.microsoft.com/office/drawing/2014/main" id="{7FA9F550-E547-12FA-9E04-956D47DB6D7C}"/>
            </a:ext>
          </a:extLst>
        </xdr:cNvPr>
        <xdr:cNvSpPr>
          <a:spLocks noChangeShapeType="1"/>
        </xdr:cNvSpPr>
      </xdr:nvSpPr>
      <xdr:spPr bwMode="auto">
        <a:xfrm>
          <a:off x="2971800"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7141" name="Line 68">
          <a:extLst>
            <a:ext uri="{FF2B5EF4-FFF2-40B4-BE49-F238E27FC236}">
              <a16:creationId xmlns:a16="http://schemas.microsoft.com/office/drawing/2014/main" id="{EC355603-D546-D824-B6DE-51D9DAFA7A78}"/>
            </a:ext>
          </a:extLst>
        </xdr:cNvPr>
        <xdr:cNvSpPr>
          <a:spLocks noChangeShapeType="1"/>
        </xdr:cNvSpPr>
      </xdr:nvSpPr>
      <xdr:spPr bwMode="auto">
        <a:xfrm flipV="1">
          <a:off x="5972175"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0</xdr:rowOff>
    </xdr:from>
    <xdr:to>
      <xdr:col>33</xdr:col>
      <xdr:colOff>0</xdr:colOff>
      <xdr:row>7</xdr:row>
      <xdr:rowOff>0</xdr:rowOff>
    </xdr:to>
    <xdr:sp macro="" textlink="">
      <xdr:nvSpPr>
        <xdr:cNvPr id="527142" name="Line 69">
          <a:extLst>
            <a:ext uri="{FF2B5EF4-FFF2-40B4-BE49-F238E27FC236}">
              <a16:creationId xmlns:a16="http://schemas.microsoft.com/office/drawing/2014/main" id="{CB390E8C-01FA-C919-7D5A-DED6AC6A0CFA}"/>
            </a:ext>
          </a:extLst>
        </xdr:cNvPr>
        <xdr:cNvSpPr>
          <a:spLocks noChangeShapeType="1"/>
        </xdr:cNvSpPr>
      </xdr:nvSpPr>
      <xdr:spPr bwMode="auto">
        <a:xfrm flipV="1">
          <a:off x="5972175" y="123825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22</xdr:row>
      <xdr:rowOff>0</xdr:rowOff>
    </xdr:from>
    <xdr:to>
      <xdr:col>54</xdr:col>
      <xdr:colOff>85725</xdr:colOff>
      <xdr:row>22</xdr:row>
      <xdr:rowOff>0</xdr:rowOff>
    </xdr:to>
    <xdr:sp macro="" textlink="">
      <xdr:nvSpPr>
        <xdr:cNvPr id="527143" name="Line 73">
          <a:extLst>
            <a:ext uri="{FF2B5EF4-FFF2-40B4-BE49-F238E27FC236}">
              <a16:creationId xmlns:a16="http://schemas.microsoft.com/office/drawing/2014/main" id="{FAEB3C69-C6E5-6034-C0C7-C95BB8E85413}"/>
            </a:ext>
          </a:extLst>
        </xdr:cNvPr>
        <xdr:cNvSpPr>
          <a:spLocks noChangeShapeType="1"/>
        </xdr:cNvSpPr>
      </xdr:nvSpPr>
      <xdr:spPr bwMode="auto">
        <a:xfrm>
          <a:off x="9124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22</xdr:row>
      <xdr:rowOff>0</xdr:rowOff>
    </xdr:to>
    <xdr:sp macro="" textlink="">
      <xdr:nvSpPr>
        <xdr:cNvPr id="527144" name="Line 74">
          <a:extLst>
            <a:ext uri="{FF2B5EF4-FFF2-40B4-BE49-F238E27FC236}">
              <a16:creationId xmlns:a16="http://schemas.microsoft.com/office/drawing/2014/main" id="{4887E32C-FCDE-14F4-DB49-BA9111E33144}"/>
            </a:ext>
          </a:extLst>
        </xdr:cNvPr>
        <xdr:cNvSpPr>
          <a:spLocks noChangeShapeType="1"/>
        </xdr:cNvSpPr>
      </xdr:nvSpPr>
      <xdr:spPr bwMode="auto">
        <a:xfrm>
          <a:off x="94964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4</xdr:col>
      <xdr:colOff>85725</xdr:colOff>
      <xdr:row>63</xdr:row>
      <xdr:rowOff>9525</xdr:rowOff>
    </xdr:to>
    <xdr:sp macro="" textlink="">
      <xdr:nvSpPr>
        <xdr:cNvPr id="527145" name="Line 79">
          <a:extLst>
            <a:ext uri="{FF2B5EF4-FFF2-40B4-BE49-F238E27FC236}">
              <a16:creationId xmlns:a16="http://schemas.microsoft.com/office/drawing/2014/main" id="{27F910A6-4077-A31F-E95D-5B2E06CFE196}"/>
            </a:ext>
          </a:extLst>
        </xdr:cNvPr>
        <xdr:cNvSpPr>
          <a:spLocks noChangeShapeType="1"/>
        </xdr:cNvSpPr>
      </xdr:nvSpPr>
      <xdr:spPr bwMode="auto">
        <a:xfrm>
          <a:off x="809625" y="10382250"/>
          <a:ext cx="0" cy="148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12</xdr:col>
      <xdr:colOff>95250</xdr:colOff>
      <xdr:row>53</xdr:row>
      <xdr:rowOff>0</xdr:rowOff>
    </xdr:to>
    <xdr:sp macro="" textlink="">
      <xdr:nvSpPr>
        <xdr:cNvPr id="527146" name="Line 80">
          <a:extLst>
            <a:ext uri="{FF2B5EF4-FFF2-40B4-BE49-F238E27FC236}">
              <a16:creationId xmlns:a16="http://schemas.microsoft.com/office/drawing/2014/main" id="{58F82633-41D2-928C-8C2B-3019B7115237}"/>
            </a:ext>
          </a:extLst>
        </xdr:cNvPr>
        <xdr:cNvSpPr>
          <a:spLocks noChangeShapeType="1"/>
        </xdr:cNvSpPr>
      </xdr:nvSpPr>
      <xdr:spPr bwMode="auto">
        <a:xfrm>
          <a:off x="8096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57</xdr:row>
      <xdr:rowOff>0</xdr:rowOff>
    </xdr:from>
    <xdr:to>
      <xdr:col>10</xdr:col>
      <xdr:colOff>85725</xdr:colOff>
      <xdr:row>62</xdr:row>
      <xdr:rowOff>200025</xdr:rowOff>
    </xdr:to>
    <xdr:sp macro="" textlink="">
      <xdr:nvSpPr>
        <xdr:cNvPr id="527147" name="Line 82">
          <a:extLst>
            <a:ext uri="{FF2B5EF4-FFF2-40B4-BE49-F238E27FC236}">
              <a16:creationId xmlns:a16="http://schemas.microsoft.com/office/drawing/2014/main" id="{DEC62492-EE11-87AD-D5F6-925F3A2E4822}"/>
            </a:ext>
          </a:extLst>
        </xdr:cNvPr>
        <xdr:cNvSpPr>
          <a:spLocks noChangeShapeType="1"/>
        </xdr:cNvSpPr>
      </xdr:nvSpPr>
      <xdr:spPr bwMode="auto">
        <a:xfrm flipV="1">
          <a:off x="18954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57</xdr:row>
      <xdr:rowOff>0</xdr:rowOff>
    </xdr:from>
    <xdr:to>
      <xdr:col>14</xdr:col>
      <xdr:colOff>95250</xdr:colOff>
      <xdr:row>57</xdr:row>
      <xdr:rowOff>0</xdr:rowOff>
    </xdr:to>
    <xdr:sp macro="" textlink="">
      <xdr:nvSpPr>
        <xdr:cNvPr id="527148" name="Line 83">
          <a:extLst>
            <a:ext uri="{FF2B5EF4-FFF2-40B4-BE49-F238E27FC236}">
              <a16:creationId xmlns:a16="http://schemas.microsoft.com/office/drawing/2014/main" id="{82FC1A73-8267-C55B-00D4-74D682C2B895}"/>
            </a:ext>
          </a:extLst>
        </xdr:cNvPr>
        <xdr:cNvSpPr>
          <a:spLocks noChangeShapeType="1"/>
        </xdr:cNvSpPr>
      </xdr:nvSpPr>
      <xdr:spPr bwMode="auto">
        <a:xfrm>
          <a:off x="18954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53</xdr:row>
      <xdr:rowOff>0</xdr:rowOff>
    </xdr:from>
    <xdr:to>
      <xdr:col>12</xdr:col>
      <xdr:colOff>95250</xdr:colOff>
      <xdr:row>57</xdr:row>
      <xdr:rowOff>0</xdr:rowOff>
    </xdr:to>
    <xdr:sp macro="" textlink="">
      <xdr:nvSpPr>
        <xdr:cNvPr id="527149" name="Line 84">
          <a:extLst>
            <a:ext uri="{FF2B5EF4-FFF2-40B4-BE49-F238E27FC236}">
              <a16:creationId xmlns:a16="http://schemas.microsoft.com/office/drawing/2014/main" id="{197C290C-853C-D4FD-FC10-30F7E171526A}"/>
            </a:ext>
          </a:extLst>
        </xdr:cNvPr>
        <xdr:cNvSpPr>
          <a:spLocks noChangeShapeType="1"/>
        </xdr:cNvSpPr>
      </xdr:nvSpPr>
      <xdr:spPr bwMode="auto">
        <a:xfrm>
          <a:off x="22669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57</xdr:row>
      <xdr:rowOff>0</xdr:rowOff>
    </xdr:from>
    <xdr:to>
      <xdr:col>22</xdr:col>
      <xdr:colOff>85725</xdr:colOff>
      <xdr:row>57</xdr:row>
      <xdr:rowOff>0</xdr:rowOff>
    </xdr:to>
    <xdr:sp macro="" textlink="">
      <xdr:nvSpPr>
        <xdr:cNvPr id="527150" name="Line 85">
          <a:extLst>
            <a:ext uri="{FF2B5EF4-FFF2-40B4-BE49-F238E27FC236}">
              <a16:creationId xmlns:a16="http://schemas.microsoft.com/office/drawing/2014/main" id="{4FBA88A5-40BD-A8A2-361D-E80D34190542}"/>
            </a:ext>
          </a:extLst>
        </xdr:cNvPr>
        <xdr:cNvSpPr>
          <a:spLocks noChangeShapeType="1"/>
        </xdr:cNvSpPr>
      </xdr:nvSpPr>
      <xdr:spPr bwMode="auto">
        <a:xfrm>
          <a:off x="33337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53</xdr:row>
      <xdr:rowOff>0</xdr:rowOff>
    </xdr:from>
    <xdr:to>
      <xdr:col>20</xdr:col>
      <xdr:colOff>85725</xdr:colOff>
      <xdr:row>57</xdr:row>
      <xdr:rowOff>0</xdr:rowOff>
    </xdr:to>
    <xdr:sp macro="" textlink="">
      <xdr:nvSpPr>
        <xdr:cNvPr id="527151" name="Line 86">
          <a:extLst>
            <a:ext uri="{FF2B5EF4-FFF2-40B4-BE49-F238E27FC236}">
              <a16:creationId xmlns:a16="http://schemas.microsoft.com/office/drawing/2014/main" id="{FA1D78F6-00B9-22C3-0696-E4C3E8C1CB43}"/>
            </a:ext>
          </a:extLst>
        </xdr:cNvPr>
        <xdr:cNvSpPr>
          <a:spLocks noChangeShapeType="1"/>
        </xdr:cNvSpPr>
      </xdr:nvSpPr>
      <xdr:spPr bwMode="auto">
        <a:xfrm>
          <a:off x="37052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53</xdr:row>
      <xdr:rowOff>0</xdr:rowOff>
    </xdr:from>
    <xdr:to>
      <xdr:col>28</xdr:col>
      <xdr:colOff>95250</xdr:colOff>
      <xdr:row>53</xdr:row>
      <xdr:rowOff>0</xdr:rowOff>
    </xdr:to>
    <xdr:sp macro="" textlink="">
      <xdr:nvSpPr>
        <xdr:cNvPr id="527152" name="Line 87">
          <a:extLst>
            <a:ext uri="{FF2B5EF4-FFF2-40B4-BE49-F238E27FC236}">
              <a16:creationId xmlns:a16="http://schemas.microsoft.com/office/drawing/2014/main" id="{EE639A9F-AA8F-3437-DBFE-F348157ED6CF}"/>
            </a:ext>
          </a:extLst>
        </xdr:cNvPr>
        <xdr:cNvSpPr>
          <a:spLocks noChangeShapeType="1"/>
        </xdr:cNvSpPr>
      </xdr:nvSpPr>
      <xdr:spPr bwMode="auto">
        <a:xfrm>
          <a:off x="37052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57</xdr:row>
      <xdr:rowOff>0</xdr:rowOff>
    </xdr:from>
    <xdr:to>
      <xdr:col>18</xdr:col>
      <xdr:colOff>76200</xdr:colOff>
      <xdr:row>63</xdr:row>
      <xdr:rowOff>9525</xdr:rowOff>
    </xdr:to>
    <xdr:sp macro="" textlink="">
      <xdr:nvSpPr>
        <xdr:cNvPr id="527153" name="Line 88">
          <a:extLst>
            <a:ext uri="{FF2B5EF4-FFF2-40B4-BE49-F238E27FC236}">
              <a16:creationId xmlns:a16="http://schemas.microsoft.com/office/drawing/2014/main" id="{80008ABE-066A-04F6-70C2-3AAD89166DE7}"/>
            </a:ext>
          </a:extLst>
        </xdr:cNvPr>
        <xdr:cNvSpPr>
          <a:spLocks noChangeShapeType="1"/>
        </xdr:cNvSpPr>
      </xdr:nvSpPr>
      <xdr:spPr bwMode="auto">
        <a:xfrm flipV="1">
          <a:off x="3333750" y="10963275"/>
          <a:ext cx="0" cy="904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57</xdr:row>
      <xdr:rowOff>0</xdr:rowOff>
    </xdr:from>
    <xdr:to>
      <xdr:col>26</xdr:col>
      <xdr:colOff>85725</xdr:colOff>
      <xdr:row>62</xdr:row>
      <xdr:rowOff>200025</xdr:rowOff>
    </xdr:to>
    <xdr:sp macro="" textlink="">
      <xdr:nvSpPr>
        <xdr:cNvPr id="527154" name="Line 89">
          <a:extLst>
            <a:ext uri="{FF2B5EF4-FFF2-40B4-BE49-F238E27FC236}">
              <a16:creationId xmlns:a16="http://schemas.microsoft.com/office/drawing/2014/main" id="{965CAEC3-EEFE-470C-6365-695397580898}"/>
            </a:ext>
          </a:extLst>
        </xdr:cNvPr>
        <xdr:cNvSpPr>
          <a:spLocks noChangeShapeType="1"/>
        </xdr:cNvSpPr>
      </xdr:nvSpPr>
      <xdr:spPr bwMode="auto">
        <a:xfrm flipV="1">
          <a:off x="47910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xdr:colOff>
      <xdr:row>57</xdr:row>
      <xdr:rowOff>0</xdr:rowOff>
    </xdr:from>
    <xdr:to>
      <xdr:col>30</xdr:col>
      <xdr:colOff>95250</xdr:colOff>
      <xdr:row>57</xdr:row>
      <xdr:rowOff>0</xdr:rowOff>
    </xdr:to>
    <xdr:sp macro="" textlink="">
      <xdr:nvSpPr>
        <xdr:cNvPr id="527155" name="Line 90">
          <a:extLst>
            <a:ext uri="{FF2B5EF4-FFF2-40B4-BE49-F238E27FC236}">
              <a16:creationId xmlns:a16="http://schemas.microsoft.com/office/drawing/2014/main" id="{124D7C7B-EFCF-F409-D2A1-258A04B57893}"/>
            </a:ext>
          </a:extLst>
        </xdr:cNvPr>
        <xdr:cNvSpPr>
          <a:spLocks noChangeShapeType="1"/>
        </xdr:cNvSpPr>
      </xdr:nvSpPr>
      <xdr:spPr bwMode="auto">
        <a:xfrm>
          <a:off x="47910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53</xdr:row>
      <xdr:rowOff>0</xdr:rowOff>
    </xdr:from>
    <xdr:to>
      <xdr:col>28</xdr:col>
      <xdr:colOff>95250</xdr:colOff>
      <xdr:row>57</xdr:row>
      <xdr:rowOff>0</xdr:rowOff>
    </xdr:to>
    <xdr:sp macro="" textlink="">
      <xdr:nvSpPr>
        <xdr:cNvPr id="527156" name="Line 91">
          <a:extLst>
            <a:ext uri="{FF2B5EF4-FFF2-40B4-BE49-F238E27FC236}">
              <a16:creationId xmlns:a16="http://schemas.microsoft.com/office/drawing/2014/main" id="{0B96F1FF-B03D-BD39-8325-6A46374D77B2}"/>
            </a:ext>
          </a:extLst>
        </xdr:cNvPr>
        <xdr:cNvSpPr>
          <a:spLocks noChangeShapeType="1"/>
        </xdr:cNvSpPr>
      </xdr:nvSpPr>
      <xdr:spPr bwMode="auto">
        <a:xfrm>
          <a:off x="51625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49</xdr:row>
      <xdr:rowOff>0</xdr:rowOff>
    </xdr:from>
    <xdr:to>
      <xdr:col>24</xdr:col>
      <xdr:colOff>76200</xdr:colOff>
      <xdr:row>53</xdr:row>
      <xdr:rowOff>0</xdr:rowOff>
    </xdr:to>
    <xdr:sp macro="" textlink="">
      <xdr:nvSpPr>
        <xdr:cNvPr id="527157" name="Line 92">
          <a:extLst>
            <a:ext uri="{FF2B5EF4-FFF2-40B4-BE49-F238E27FC236}">
              <a16:creationId xmlns:a16="http://schemas.microsoft.com/office/drawing/2014/main" id="{7F8136B4-8BDD-0B53-0529-34E5910DB208}"/>
            </a:ext>
          </a:extLst>
        </xdr:cNvPr>
        <xdr:cNvSpPr>
          <a:spLocks noChangeShapeType="1"/>
        </xdr:cNvSpPr>
      </xdr:nvSpPr>
      <xdr:spPr bwMode="auto">
        <a:xfrm flipV="1">
          <a:off x="4419600" y="9801225"/>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9525</xdr:rowOff>
    </xdr:from>
    <xdr:to>
      <xdr:col>8</xdr:col>
      <xdr:colOff>76200</xdr:colOff>
      <xdr:row>53</xdr:row>
      <xdr:rowOff>0</xdr:rowOff>
    </xdr:to>
    <xdr:sp macro="" textlink="">
      <xdr:nvSpPr>
        <xdr:cNvPr id="527158" name="Line 93">
          <a:extLst>
            <a:ext uri="{FF2B5EF4-FFF2-40B4-BE49-F238E27FC236}">
              <a16:creationId xmlns:a16="http://schemas.microsoft.com/office/drawing/2014/main" id="{B1BBF0F3-8940-FDBA-5A3A-812C45EB0960}"/>
            </a:ext>
          </a:extLst>
        </xdr:cNvPr>
        <xdr:cNvSpPr>
          <a:spLocks noChangeShapeType="1"/>
        </xdr:cNvSpPr>
      </xdr:nvSpPr>
      <xdr:spPr bwMode="auto">
        <a:xfrm flipV="1">
          <a:off x="15240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36</xdr:col>
      <xdr:colOff>85725</xdr:colOff>
      <xdr:row>63</xdr:row>
      <xdr:rowOff>0</xdr:rowOff>
    </xdr:to>
    <xdr:sp macro="" textlink="">
      <xdr:nvSpPr>
        <xdr:cNvPr id="527159" name="Line 95">
          <a:extLst>
            <a:ext uri="{FF2B5EF4-FFF2-40B4-BE49-F238E27FC236}">
              <a16:creationId xmlns:a16="http://schemas.microsoft.com/office/drawing/2014/main" id="{2D426239-4FE4-8C44-E8E1-FEC0C4B6C157}"/>
            </a:ext>
          </a:extLst>
        </xdr:cNvPr>
        <xdr:cNvSpPr>
          <a:spLocks noChangeShapeType="1"/>
        </xdr:cNvSpPr>
      </xdr:nvSpPr>
      <xdr:spPr bwMode="auto">
        <a:xfrm>
          <a:off x="6600825"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44</xdr:col>
      <xdr:colOff>95250</xdr:colOff>
      <xdr:row>53</xdr:row>
      <xdr:rowOff>0</xdr:rowOff>
    </xdr:to>
    <xdr:sp macro="" textlink="">
      <xdr:nvSpPr>
        <xdr:cNvPr id="527160" name="Line 96">
          <a:extLst>
            <a:ext uri="{FF2B5EF4-FFF2-40B4-BE49-F238E27FC236}">
              <a16:creationId xmlns:a16="http://schemas.microsoft.com/office/drawing/2014/main" id="{7EA26387-BC61-B26C-2AC9-EB7F49C3B494}"/>
            </a:ext>
          </a:extLst>
        </xdr:cNvPr>
        <xdr:cNvSpPr>
          <a:spLocks noChangeShapeType="1"/>
        </xdr:cNvSpPr>
      </xdr:nvSpPr>
      <xdr:spPr bwMode="auto">
        <a:xfrm>
          <a:off x="66008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57</xdr:row>
      <xdr:rowOff>0</xdr:rowOff>
    </xdr:from>
    <xdr:to>
      <xdr:col>42</xdr:col>
      <xdr:colOff>85725</xdr:colOff>
      <xdr:row>63</xdr:row>
      <xdr:rowOff>0</xdr:rowOff>
    </xdr:to>
    <xdr:sp macro="" textlink="">
      <xdr:nvSpPr>
        <xdr:cNvPr id="527161" name="Line 98">
          <a:extLst>
            <a:ext uri="{FF2B5EF4-FFF2-40B4-BE49-F238E27FC236}">
              <a16:creationId xmlns:a16="http://schemas.microsoft.com/office/drawing/2014/main" id="{A0B1CA64-96DD-D4C5-78E5-101DF4D396F9}"/>
            </a:ext>
          </a:extLst>
        </xdr:cNvPr>
        <xdr:cNvSpPr>
          <a:spLocks noChangeShapeType="1"/>
        </xdr:cNvSpPr>
      </xdr:nvSpPr>
      <xdr:spPr bwMode="auto">
        <a:xfrm flipV="1">
          <a:off x="76866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57</xdr:row>
      <xdr:rowOff>0</xdr:rowOff>
    </xdr:from>
    <xdr:to>
      <xdr:col>14</xdr:col>
      <xdr:colOff>95250</xdr:colOff>
      <xdr:row>63</xdr:row>
      <xdr:rowOff>0</xdr:rowOff>
    </xdr:to>
    <xdr:sp macro="" textlink="">
      <xdr:nvSpPr>
        <xdr:cNvPr id="527162" name="Line 100">
          <a:extLst>
            <a:ext uri="{FF2B5EF4-FFF2-40B4-BE49-F238E27FC236}">
              <a16:creationId xmlns:a16="http://schemas.microsoft.com/office/drawing/2014/main" id="{ED04BE12-E9D7-438A-69A8-F172492F309F}"/>
            </a:ext>
          </a:extLst>
        </xdr:cNvPr>
        <xdr:cNvSpPr>
          <a:spLocks noChangeShapeType="1"/>
        </xdr:cNvSpPr>
      </xdr:nvSpPr>
      <xdr:spPr bwMode="auto">
        <a:xfrm flipV="1">
          <a:off x="26289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85725</xdr:colOff>
      <xdr:row>57</xdr:row>
      <xdr:rowOff>0</xdr:rowOff>
    </xdr:from>
    <xdr:to>
      <xdr:col>22</xdr:col>
      <xdr:colOff>85725</xdr:colOff>
      <xdr:row>63</xdr:row>
      <xdr:rowOff>0</xdr:rowOff>
    </xdr:to>
    <xdr:sp macro="" textlink="">
      <xdr:nvSpPr>
        <xdr:cNvPr id="527163" name="Line 101">
          <a:extLst>
            <a:ext uri="{FF2B5EF4-FFF2-40B4-BE49-F238E27FC236}">
              <a16:creationId xmlns:a16="http://schemas.microsoft.com/office/drawing/2014/main" id="{94E8F9D6-7188-2ED5-E2B6-87903B56B17F}"/>
            </a:ext>
          </a:extLst>
        </xdr:cNvPr>
        <xdr:cNvSpPr>
          <a:spLocks noChangeShapeType="1"/>
        </xdr:cNvSpPr>
      </xdr:nvSpPr>
      <xdr:spPr bwMode="auto">
        <a:xfrm flipV="1">
          <a:off x="40671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95250</xdr:colOff>
      <xdr:row>56</xdr:row>
      <xdr:rowOff>190500</xdr:rowOff>
    </xdr:from>
    <xdr:to>
      <xdr:col>30</xdr:col>
      <xdr:colOff>95250</xdr:colOff>
      <xdr:row>62</xdr:row>
      <xdr:rowOff>171450</xdr:rowOff>
    </xdr:to>
    <xdr:sp macro="" textlink="">
      <xdr:nvSpPr>
        <xdr:cNvPr id="527164" name="Line 102">
          <a:extLst>
            <a:ext uri="{FF2B5EF4-FFF2-40B4-BE49-F238E27FC236}">
              <a16:creationId xmlns:a16="http://schemas.microsoft.com/office/drawing/2014/main" id="{DBE540B9-B8BA-50B6-3CFB-7DBE98C4C433}"/>
            </a:ext>
          </a:extLst>
        </xdr:cNvPr>
        <xdr:cNvSpPr>
          <a:spLocks noChangeShapeType="1"/>
        </xdr:cNvSpPr>
      </xdr:nvSpPr>
      <xdr:spPr bwMode="auto">
        <a:xfrm flipH="1" flipV="1">
          <a:off x="55245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46</xdr:col>
      <xdr:colOff>95250</xdr:colOff>
      <xdr:row>57</xdr:row>
      <xdr:rowOff>0</xdr:rowOff>
    </xdr:from>
    <xdr:to>
      <xdr:col>46</xdr:col>
      <xdr:colOff>95250</xdr:colOff>
      <xdr:row>63</xdr:row>
      <xdr:rowOff>0</xdr:rowOff>
    </xdr:to>
    <xdr:sp macro="" textlink="">
      <xdr:nvSpPr>
        <xdr:cNvPr id="527165" name="Line 104">
          <a:extLst>
            <a:ext uri="{FF2B5EF4-FFF2-40B4-BE49-F238E27FC236}">
              <a16:creationId xmlns:a16="http://schemas.microsoft.com/office/drawing/2014/main" id="{08BFE284-73EE-9AA0-2622-F15FF775917E}"/>
            </a:ext>
          </a:extLst>
        </xdr:cNvPr>
        <xdr:cNvSpPr>
          <a:spLocks noChangeShapeType="1"/>
        </xdr:cNvSpPr>
      </xdr:nvSpPr>
      <xdr:spPr bwMode="auto">
        <a:xfrm flipV="1">
          <a:off x="842010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57</xdr:row>
      <xdr:rowOff>0</xdr:rowOff>
    </xdr:from>
    <xdr:to>
      <xdr:col>46</xdr:col>
      <xdr:colOff>95250</xdr:colOff>
      <xdr:row>57</xdr:row>
      <xdr:rowOff>0</xdr:rowOff>
    </xdr:to>
    <xdr:sp macro="" textlink="">
      <xdr:nvSpPr>
        <xdr:cNvPr id="527166" name="Line 105">
          <a:extLst>
            <a:ext uri="{FF2B5EF4-FFF2-40B4-BE49-F238E27FC236}">
              <a16:creationId xmlns:a16="http://schemas.microsoft.com/office/drawing/2014/main" id="{E22058C8-75B0-8B74-105B-24FBFDF06172}"/>
            </a:ext>
          </a:extLst>
        </xdr:cNvPr>
        <xdr:cNvSpPr>
          <a:spLocks noChangeShapeType="1"/>
        </xdr:cNvSpPr>
      </xdr:nvSpPr>
      <xdr:spPr bwMode="auto">
        <a:xfrm>
          <a:off x="76866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53</xdr:row>
      <xdr:rowOff>0</xdr:rowOff>
    </xdr:from>
    <xdr:to>
      <xdr:col>44</xdr:col>
      <xdr:colOff>95250</xdr:colOff>
      <xdr:row>57</xdr:row>
      <xdr:rowOff>0</xdr:rowOff>
    </xdr:to>
    <xdr:sp macro="" textlink="">
      <xdr:nvSpPr>
        <xdr:cNvPr id="527167" name="Line 106">
          <a:extLst>
            <a:ext uri="{FF2B5EF4-FFF2-40B4-BE49-F238E27FC236}">
              <a16:creationId xmlns:a16="http://schemas.microsoft.com/office/drawing/2014/main" id="{1C214DD5-8606-F796-07F2-652A51995BB9}"/>
            </a:ext>
          </a:extLst>
        </xdr:cNvPr>
        <xdr:cNvSpPr>
          <a:spLocks noChangeShapeType="1"/>
        </xdr:cNvSpPr>
      </xdr:nvSpPr>
      <xdr:spPr bwMode="auto">
        <a:xfrm>
          <a:off x="80581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54</xdr:col>
      <xdr:colOff>85725</xdr:colOff>
      <xdr:row>57</xdr:row>
      <xdr:rowOff>0</xdr:rowOff>
    </xdr:to>
    <xdr:sp macro="" textlink="">
      <xdr:nvSpPr>
        <xdr:cNvPr id="527168" name="Line 107">
          <a:extLst>
            <a:ext uri="{FF2B5EF4-FFF2-40B4-BE49-F238E27FC236}">
              <a16:creationId xmlns:a16="http://schemas.microsoft.com/office/drawing/2014/main" id="{D1FED0C4-5EE3-6CC7-452D-498B9BF062B1}"/>
            </a:ext>
          </a:extLst>
        </xdr:cNvPr>
        <xdr:cNvSpPr>
          <a:spLocks noChangeShapeType="1"/>
        </xdr:cNvSpPr>
      </xdr:nvSpPr>
      <xdr:spPr bwMode="auto">
        <a:xfrm>
          <a:off x="91249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52</xdr:col>
      <xdr:colOff>85725</xdr:colOff>
      <xdr:row>57</xdr:row>
      <xdr:rowOff>0</xdr:rowOff>
    </xdr:to>
    <xdr:sp macro="" textlink="">
      <xdr:nvSpPr>
        <xdr:cNvPr id="527169" name="Line 108">
          <a:extLst>
            <a:ext uri="{FF2B5EF4-FFF2-40B4-BE49-F238E27FC236}">
              <a16:creationId xmlns:a16="http://schemas.microsoft.com/office/drawing/2014/main" id="{4926531F-7F43-32BB-5137-8F6153E76BF9}"/>
            </a:ext>
          </a:extLst>
        </xdr:cNvPr>
        <xdr:cNvSpPr>
          <a:spLocks noChangeShapeType="1"/>
        </xdr:cNvSpPr>
      </xdr:nvSpPr>
      <xdr:spPr bwMode="auto">
        <a:xfrm>
          <a:off x="94964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60</xdr:col>
      <xdr:colOff>95250</xdr:colOff>
      <xdr:row>53</xdr:row>
      <xdr:rowOff>0</xdr:rowOff>
    </xdr:to>
    <xdr:sp macro="" textlink="">
      <xdr:nvSpPr>
        <xdr:cNvPr id="527170" name="Line 109">
          <a:extLst>
            <a:ext uri="{FF2B5EF4-FFF2-40B4-BE49-F238E27FC236}">
              <a16:creationId xmlns:a16="http://schemas.microsoft.com/office/drawing/2014/main" id="{79BD485A-90D1-006D-E5C6-DD7217FF455C}"/>
            </a:ext>
          </a:extLst>
        </xdr:cNvPr>
        <xdr:cNvSpPr>
          <a:spLocks noChangeShapeType="1"/>
        </xdr:cNvSpPr>
      </xdr:nvSpPr>
      <xdr:spPr bwMode="auto">
        <a:xfrm>
          <a:off x="9496425" y="1038225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50</xdr:col>
      <xdr:colOff>76200</xdr:colOff>
      <xdr:row>62</xdr:row>
      <xdr:rowOff>200025</xdr:rowOff>
    </xdr:to>
    <xdr:sp macro="" textlink="">
      <xdr:nvSpPr>
        <xdr:cNvPr id="527171" name="Line 110">
          <a:extLst>
            <a:ext uri="{FF2B5EF4-FFF2-40B4-BE49-F238E27FC236}">
              <a16:creationId xmlns:a16="http://schemas.microsoft.com/office/drawing/2014/main" id="{8F35F264-6575-8AD5-2BCA-0139AA5E35D7}"/>
            </a:ext>
          </a:extLst>
        </xdr:cNvPr>
        <xdr:cNvSpPr>
          <a:spLocks noChangeShapeType="1"/>
        </xdr:cNvSpPr>
      </xdr:nvSpPr>
      <xdr:spPr bwMode="auto">
        <a:xfrm flipV="1">
          <a:off x="9124950"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54</xdr:col>
      <xdr:colOff>85725</xdr:colOff>
      <xdr:row>57</xdr:row>
      <xdr:rowOff>0</xdr:rowOff>
    </xdr:from>
    <xdr:to>
      <xdr:col>54</xdr:col>
      <xdr:colOff>85725</xdr:colOff>
      <xdr:row>62</xdr:row>
      <xdr:rowOff>200025</xdr:rowOff>
    </xdr:to>
    <xdr:sp macro="" textlink="">
      <xdr:nvSpPr>
        <xdr:cNvPr id="527172" name="Line 111">
          <a:extLst>
            <a:ext uri="{FF2B5EF4-FFF2-40B4-BE49-F238E27FC236}">
              <a16:creationId xmlns:a16="http://schemas.microsoft.com/office/drawing/2014/main" id="{F514FC85-F1D8-7F00-77DE-310A83D4A837}"/>
            </a:ext>
          </a:extLst>
        </xdr:cNvPr>
        <xdr:cNvSpPr>
          <a:spLocks noChangeShapeType="1"/>
        </xdr:cNvSpPr>
      </xdr:nvSpPr>
      <xdr:spPr bwMode="auto">
        <a:xfrm flipV="1">
          <a:off x="98583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57</xdr:row>
      <xdr:rowOff>0</xdr:rowOff>
    </xdr:from>
    <xdr:to>
      <xdr:col>58</xdr:col>
      <xdr:colOff>85725</xdr:colOff>
      <xdr:row>63</xdr:row>
      <xdr:rowOff>0</xdr:rowOff>
    </xdr:to>
    <xdr:sp macro="" textlink="">
      <xdr:nvSpPr>
        <xdr:cNvPr id="527173" name="Line 112">
          <a:extLst>
            <a:ext uri="{FF2B5EF4-FFF2-40B4-BE49-F238E27FC236}">
              <a16:creationId xmlns:a16="http://schemas.microsoft.com/office/drawing/2014/main" id="{693124EE-C99B-EF2D-D728-47F59B797666}"/>
            </a:ext>
          </a:extLst>
        </xdr:cNvPr>
        <xdr:cNvSpPr>
          <a:spLocks noChangeShapeType="1"/>
        </xdr:cNvSpPr>
      </xdr:nvSpPr>
      <xdr:spPr bwMode="auto">
        <a:xfrm flipV="1">
          <a:off x="10582275" y="10963275"/>
          <a:ext cx="0" cy="895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62</xdr:col>
      <xdr:colOff>95250</xdr:colOff>
      <xdr:row>57</xdr:row>
      <xdr:rowOff>0</xdr:rowOff>
    </xdr:from>
    <xdr:to>
      <xdr:col>62</xdr:col>
      <xdr:colOff>95250</xdr:colOff>
      <xdr:row>63</xdr:row>
      <xdr:rowOff>38100</xdr:rowOff>
    </xdr:to>
    <xdr:sp macro="" textlink="">
      <xdr:nvSpPr>
        <xdr:cNvPr id="527174" name="Line 113">
          <a:extLst>
            <a:ext uri="{FF2B5EF4-FFF2-40B4-BE49-F238E27FC236}">
              <a16:creationId xmlns:a16="http://schemas.microsoft.com/office/drawing/2014/main" id="{888AB6DB-E254-9869-7A1D-1EE955DFF3C8}"/>
            </a:ext>
          </a:extLst>
        </xdr:cNvPr>
        <xdr:cNvSpPr>
          <a:spLocks noChangeShapeType="1"/>
        </xdr:cNvSpPr>
      </xdr:nvSpPr>
      <xdr:spPr bwMode="auto">
        <a:xfrm flipH="1" flipV="1">
          <a:off x="11315700" y="10963275"/>
          <a:ext cx="0" cy="9334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58</xdr:col>
      <xdr:colOff>85725</xdr:colOff>
      <xdr:row>57</xdr:row>
      <xdr:rowOff>0</xdr:rowOff>
    </xdr:from>
    <xdr:to>
      <xdr:col>62</xdr:col>
      <xdr:colOff>95250</xdr:colOff>
      <xdr:row>57</xdr:row>
      <xdr:rowOff>0</xdr:rowOff>
    </xdr:to>
    <xdr:sp macro="" textlink="">
      <xdr:nvSpPr>
        <xdr:cNvPr id="527175" name="Line 114">
          <a:extLst>
            <a:ext uri="{FF2B5EF4-FFF2-40B4-BE49-F238E27FC236}">
              <a16:creationId xmlns:a16="http://schemas.microsoft.com/office/drawing/2014/main" id="{21741F54-5562-5531-E41C-CE623BEFABC4}"/>
            </a:ext>
          </a:extLst>
        </xdr:cNvPr>
        <xdr:cNvSpPr>
          <a:spLocks noChangeShapeType="1"/>
        </xdr:cNvSpPr>
      </xdr:nvSpPr>
      <xdr:spPr bwMode="auto">
        <a:xfrm>
          <a:off x="10582275"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53</xdr:row>
      <xdr:rowOff>0</xdr:rowOff>
    </xdr:from>
    <xdr:to>
      <xdr:col>60</xdr:col>
      <xdr:colOff>95250</xdr:colOff>
      <xdr:row>57</xdr:row>
      <xdr:rowOff>0</xdr:rowOff>
    </xdr:to>
    <xdr:sp macro="" textlink="">
      <xdr:nvSpPr>
        <xdr:cNvPr id="527176" name="Line 115">
          <a:extLst>
            <a:ext uri="{FF2B5EF4-FFF2-40B4-BE49-F238E27FC236}">
              <a16:creationId xmlns:a16="http://schemas.microsoft.com/office/drawing/2014/main" id="{D02BCDB3-3049-8EE5-1142-AB1CF7E88DDD}"/>
            </a:ext>
          </a:extLst>
        </xdr:cNvPr>
        <xdr:cNvSpPr>
          <a:spLocks noChangeShapeType="1"/>
        </xdr:cNvSpPr>
      </xdr:nvSpPr>
      <xdr:spPr bwMode="auto">
        <a:xfrm>
          <a:off x="10953750"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49</xdr:row>
      <xdr:rowOff>9525</xdr:rowOff>
    </xdr:from>
    <xdr:to>
      <xdr:col>56</xdr:col>
      <xdr:colOff>76200</xdr:colOff>
      <xdr:row>53</xdr:row>
      <xdr:rowOff>0</xdr:rowOff>
    </xdr:to>
    <xdr:sp macro="" textlink="">
      <xdr:nvSpPr>
        <xdr:cNvPr id="527177" name="Line 116">
          <a:extLst>
            <a:ext uri="{FF2B5EF4-FFF2-40B4-BE49-F238E27FC236}">
              <a16:creationId xmlns:a16="http://schemas.microsoft.com/office/drawing/2014/main" id="{03253EB3-52A4-727F-12DD-01E43C7296EB}"/>
            </a:ext>
          </a:extLst>
        </xdr:cNvPr>
        <xdr:cNvSpPr>
          <a:spLocks noChangeShapeType="1"/>
        </xdr:cNvSpPr>
      </xdr:nvSpPr>
      <xdr:spPr bwMode="auto">
        <a:xfrm flipV="1">
          <a:off x="102108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9525</xdr:rowOff>
    </xdr:from>
    <xdr:to>
      <xdr:col>40</xdr:col>
      <xdr:colOff>76200</xdr:colOff>
      <xdr:row>53</xdr:row>
      <xdr:rowOff>0</xdr:rowOff>
    </xdr:to>
    <xdr:sp macro="" textlink="">
      <xdr:nvSpPr>
        <xdr:cNvPr id="527178" name="Line 117">
          <a:extLst>
            <a:ext uri="{FF2B5EF4-FFF2-40B4-BE49-F238E27FC236}">
              <a16:creationId xmlns:a16="http://schemas.microsoft.com/office/drawing/2014/main" id="{491D1AE1-B6DB-9F3F-248F-133D2BB78658}"/>
            </a:ext>
          </a:extLst>
        </xdr:cNvPr>
        <xdr:cNvSpPr>
          <a:spLocks noChangeShapeType="1"/>
        </xdr:cNvSpPr>
      </xdr:nvSpPr>
      <xdr:spPr bwMode="auto">
        <a:xfrm flipV="1">
          <a:off x="731520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0</xdr:rowOff>
    </xdr:from>
    <xdr:to>
      <xdr:col>56</xdr:col>
      <xdr:colOff>76200</xdr:colOff>
      <xdr:row>49</xdr:row>
      <xdr:rowOff>0</xdr:rowOff>
    </xdr:to>
    <xdr:sp macro="" textlink="">
      <xdr:nvSpPr>
        <xdr:cNvPr id="527179" name="Line 118">
          <a:extLst>
            <a:ext uri="{FF2B5EF4-FFF2-40B4-BE49-F238E27FC236}">
              <a16:creationId xmlns:a16="http://schemas.microsoft.com/office/drawing/2014/main" id="{7272EF1C-7A44-988C-94AA-54097EDEE0DC}"/>
            </a:ext>
          </a:extLst>
        </xdr:cNvPr>
        <xdr:cNvSpPr>
          <a:spLocks noChangeShapeType="1"/>
        </xdr:cNvSpPr>
      </xdr:nvSpPr>
      <xdr:spPr bwMode="auto">
        <a:xfrm>
          <a:off x="7315200" y="9801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0</xdr:rowOff>
    </xdr:from>
    <xdr:to>
      <xdr:col>24</xdr:col>
      <xdr:colOff>76200</xdr:colOff>
      <xdr:row>49</xdr:row>
      <xdr:rowOff>0</xdr:rowOff>
    </xdr:to>
    <xdr:sp macro="" textlink="">
      <xdr:nvSpPr>
        <xdr:cNvPr id="527180" name="Line 119">
          <a:extLst>
            <a:ext uri="{FF2B5EF4-FFF2-40B4-BE49-F238E27FC236}">
              <a16:creationId xmlns:a16="http://schemas.microsoft.com/office/drawing/2014/main" id="{97D84BF0-7261-01B3-4063-1FA452E13FF5}"/>
            </a:ext>
          </a:extLst>
        </xdr:cNvPr>
        <xdr:cNvSpPr>
          <a:spLocks noChangeShapeType="1"/>
        </xdr:cNvSpPr>
      </xdr:nvSpPr>
      <xdr:spPr bwMode="auto">
        <a:xfrm>
          <a:off x="1524000" y="9801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16</xdr:col>
      <xdr:colOff>76200</xdr:colOff>
      <xdr:row>49</xdr:row>
      <xdr:rowOff>0</xdr:rowOff>
    </xdr:to>
    <xdr:sp macro="" textlink="">
      <xdr:nvSpPr>
        <xdr:cNvPr id="527181" name="Line 120">
          <a:extLst>
            <a:ext uri="{FF2B5EF4-FFF2-40B4-BE49-F238E27FC236}">
              <a16:creationId xmlns:a16="http://schemas.microsoft.com/office/drawing/2014/main" id="{696A0FDD-9FBB-703E-DC2D-59E11E338EB7}"/>
            </a:ext>
          </a:extLst>
        </xdr:cNvPr>
        <xdr:cNvSpPr>
          <a:spLocks noChangeShapeType="1"/>
        </xdr:cNvSpPr>
      </xdr:nvSpPr>
      <xdr:spPr bwMode="auto">
        <a:xfrm flipV="1">
          <a:off x="297180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42</xdr:row>
      <xdr:rowOff>0</xdr:rowOff>
    </xdr:from>
    <xdr:to>
      <xdr:col>48</xdr:col>
      <xdr:colOff>85725</xdr:colOff>
      <xdr:row>49</xdr:row>
      <xdr:rowOff>0</xdr:rowOff>
    </xdr:to>
    <xdr:sp macro="" textlink="">
      <xdr:nvSpPr>
        <xdr:cNvPr id="527182" name="Line 121">
          <a:extLst>
            <a:ext uri="{FF2B5EF4-FFF2-40B4-BE49-F238E27FC236}">
              <a16:creationId xmlns:a16="http://schemas.microsoft.com/office/drawing/2014/main" id="{4B9FC347-32F1-BB98-CEA8-A8A4EDF3E54A}"/>
            </a:ext>
          </a:extLst>
        </xdr:cNvPr>
        <xdr:cNvSpPr>
          <a:spLocks noChangeShapeType="1"/>
        </xdr:cNvSpPr>
      </xdr:nvSpPr>
      <xdr:spPr bwMode="auto">
        <a:xfrm flipV="1">
          <a:off x="8772525"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48</xdr:col>
      <xdr:colOff>76200</xdr:colOff>
      <xdr:row>42</xdr:row>
      <xdr:rowOff>0</xdr:rowOff>
    </xdr:to>
    <xdr:sp macro="" textlink="">
      <xdr:nvSpPr>
        <xdr:cNvPr id="527183" name="Line 122">
          <a:extLst>
            <a:ext uri="{FF2B5EF4-FFF2-40B4-BE49-F238E27FC236}">
              <a16:creationId xmlns:a16="http://schemas.microsoft.com/office/drawing/2014/main" id="{7B9680C7-7FAA-DD67-CC76-AC48C32716E9}"/>
            </a:ext>
          </a:extLst>
        </xdr:cNvPr>
        <xdr:cNvSpPr>
          <a:spLocks noChangeShapeType="1"/>
        </xdr:cNvSpPr>
      </xdr:nvSpPr>
      <xdr:spPr bwMode="auto">
        <a:xfrm>
          <a:off x="2971800" y="876300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180975</xdr:rowOff>
    </xdr:from>
    <xdr:to>
      <xdr:col>33</xdr:col>
      <xdr:colOff>0</xdr:colOff>
      <xdr:row>42</xdr:row>
      <xdr:rowOff>0</xdr:rowOff>
    </xdr:to>
    <xdr:sp macro="" textlink="">
      <xdr:nvSpPr>
        <xdr:cNvPr id="527184" name="Line 123">
          <a:extLst>
            <a:ext uri="{FF2B5EF4-FFF2-40B4-BE49-F238E27FC236}">
              <a16:creationId xmlns:a16="http://schemas.microsoft.com/office/drawing/2014/main" id="{B31BB3B6-4B9B-69C1-153D-DDB7B789AFF8}"/>
            </a:ext>
          </a:extLst>
        </xdr:cNvPr>
        <xdr:cNvSpPr>
          <a:spLocks noChangeShapeType="1"/>
        </xdr:cNvSpPr>
      </xdr:nvSpPr>
      <xdr:spPr bwMode="auto">
        <a:xfrm flipV="1">
          <a:off x="5972175" y="8629650"/>
          <a:ext cx="0" cy="133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0</xdr:rowOff>
    </xdr:from>
    <xdr:to>
      <xdr:col>33</xdr:col>
      <xdr:colOff>0</xdr:colOff>
      <xdr:row>42</xdr:row>
      <xdr:rowOff>0</xdr:rowOff>
    </xdr:to>
    <xdr:sp macro="" textlink="">
      <xdr:nvSpPr>
        <xdr:cNvPr id="527185" name="Line 124">
          <a:extLst>
            <a:ext uri="{FF2B5EF4-FFF2-40B4-BE49-F238E27FC236}">
              <a16:creationId xmlns:a16="http://schemas.microsoft.com/office/drawing/2014/main" id="{9321D2A3-BFCD-CC52-63B8-C0952874F2EF}"/>
            </a:ext>
          </a:extLst>
        </xdr:cNvPr>
        <xdr:cNvSpPr>
          <a:spLocks noChangeShapeType="1"/>
        </xdr:cNvSpPr>
      </xdr:nvSpPr>
      <xdr:spPr bwMode="auto">
        <a:xfrm flipV="1">
          <a:off x="5972175" y="8496300"/>
          <a:ext cx="0" cy="266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50</xdr:col>
      <xdr:colOff>76200</xdr:colOff>
      <xdr:row>57</xdr:row>
      <xdr:rowOff>0</xdr:rowOff>
    </xdr:from>
    <xdr:to>
      <xdr:col>54</xdr:col>
      <xdr:colOff>85725</xdr:colOff>
      <xdr:row>57</xdr:row>
      <xdr:rowOff>0</xdr:rowOff>
    </xdr:to>
    <xdr:sp macro="" textlink="">
      <xdr:nvSpPr>
        <xdr:cNvPr id="527186" name="Line 128">
          <a:extLst>
            <a:ext uri="{FF2B5EF4-FFF2-40B4-BE49-F238E27FC236}">
              <a16:creationId xmlns:a16="http://schemas.microsoft.com/office/drawing/2014/main" id="{A226CA62-B222-8C16-C75A-C18C0A86012B}"/>
            </a:ext>
          </a:extLst>
        </xdr:cNvPr>
        <xdr:cNvSpPr>
          <a:spLocks noChangeShapeType="1"/>
        </xdr:cNvSpPr>
      </xdr:nvSpPr>
      <xdr:spPr bwMode="auto">
        <a:xfrm>
          <a:off x="9124950" y="109632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53</xdr:row>
      <xdr:rowOff>0</xdr:rowOff>
    </xdr:from>
    <xdr:to>
      <xdr:col>52</xdr:col>
      <xdr:colOff>85725</xdr:colOff>
      <xdr:row>57</xdr:row>
      <xdr:rowOff>0</xdr:rowOff>
    </xdr:to>
    <xdr:sp macro="" textlink="">
      <xdr:nvSpPr>
        <xdr:cNvPr id="527187" name="Line 129">
          <a:extLst>
            <a:ext uri="{FF2B5EF4-FFF2-40B4-BE49-F238E27FC236}">
              <a16:creationId xmlns:a16="http://schemas.microsoft.com/office/drawing/2014/main" id="{670891E1-D065-7662-89EB-EB53DF1C3EB9}"/>
            </a:ext>
          </a:extLst>
        </xdr:cNvPr>
        <xdr:cNvSpPr>
          <a:spLocks noChangeShapeType="1"/>
        </xdr:cNvSpPr>
      </xdr:nvSpPr>
      <xdr:spPr bwMode="auto">
        <a:xfrm>
          <a:off x="9496425" y="10382250"/>
          <a:ext cx="0" cy="581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7188" name="Line 133">
          <a:extLst>
            <a:ext uri="{FF2B5EF4-FFF2-40B4-BE49-F238E27FC236}">
              <a16:creationId xmlns:a16="http://schemas.microsoft.com/office/drawing/2014/main" id="{04CEAD4E-53EA-BF19-C2C1-3BBA80DD8EED}"/>
            </a:ext>
          </a:extLst>
        </xdr:cNvPr>
        <xdr:cNvSpPr>
          <a:spLocks noChangeShapeType="1"/>
        </xdr:cNvSpPr>
      </xdr:nvSpPr>
      <xdr:spPr bwMode="auto">
        <a:xfrm flipV="1">
          <a:off x="4419600"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7189" name="Line 134">
          <a:extLst>
            <a:ext uri="{FF2B5EF4-FFF2-40B4-BE49-F238E27FC236}">
              <a16:creationId xmlns:a16="http://schemas.microsoft.com/office/drawing/2014/main" id="{4E19E56D-3693-62B1-9E37-78F6A9626F9F}"/>
            </a:ext>
          </a:extLst>
        </xdr:cNvPr>
        <xdr:cNvSpPr>
          <a:spLocks noChangeShapeType="1"/>
        </xdr:cNvSpPr>
      </xdr:nvSpPr>
      <xdr:spPr bwMode="auto">
        <a:xfrm flipV="1">
          <a:off x="1524000"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62</xdr:col>
      <xdr:colOff>95250</xdr:colOff>
      <xdr:row>22</xdr:row>
      <xdr:rowOff>0</xdr:rowOff>
    </xdr:from>
    <xdr:to>
      <xdr:col>62</xdr:col>
      <xdr:colOff>95250</xdr:colOff>
      <xdr:row>27</xdr:row>
      <xdr:rowOff>190500</xdr:rowOff>
    </xdr:to>
    <xdr:sp macro="" textlink="">
      <xdr:nvSpPr>
        <xdr:cNvPr id="527190" name="Line 135">
          <a:extLst>
            <a:ext uri="{FF2B5EF4-FFF2-40B4-BE49-F238E27FC236}">
              <a16:creationId xmlns:a16="http://schemas.microsoft.com/office/drawing/2014/main" id="{0C1F27AF-75CB-1D10-BB53-CF7F0628AF4B}"/>
            </a:ext>
          </a:extLst>
        </xdr:cNvPr>
        <xdr:cNvSpPr>
          <a:spLocks noChangeShapeType="1"/>
        </xdr:cNvSpPr>
      </xdr:nvSpPr>
      <xdr:spPr bwMode="auto">
        <a:xfrm flipV="1">
          <a:off x="113157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7191" name="Line 136">
          <a:extLst>
            <a:ext uri="{FF2B5EF4-FFF2-40B4-BE49-F238E27FC236}">
              <a16:creationId xmlns:a16="http://schemas.microsoft.com/office/drawing/2014/main" id="{43268CCA-37F6-ADF1-973D-1C5F1766AA04}"/>
            </a:ext>
          </a:extLst>
        </xdr:cNvPr>
        <xdr:cNvSpPr>
          <a:spLocks noChangeShapeType="1"/>
        </xdr:cNvSpPr>
      </xdr:nvSpPr>
      <xdr:spPr bwMode="auto">
        <a:xfrm>
          <a:off x="1524000"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7192" name="Line 137">
          <a:extLst>
            <a:ext uri="{FF2B5EF4-FFF2-40B4-BE49-F238E27FC236}">
              <a16:creationId xmlns:a16="http://schemas.microsoft.com/office/drawing/2014/main" id="{7551840F-9B04-A332-2739-2A65C29BF890}"/>
            </a:ext>
          </a:extLst>
        </xdr:cNvPr>
        <xdr:cNvSpPr>
          <a:spLocks noChangeShapeType="1"/>
        </xdr:cNvSpPr>
      </xdr:nvSpPr>
      <xdr:spPr bwMode="auto">
        <a:xfrm flipV="1">
          <a:off x="5972175"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22</xdr:row>
      <xdr:rowOff>0</xdr:rowOff>
    </xdr:from>
    <xdr:to>
      <xdr:col>14</xdr:col>
      <xdr:colOff>95250</xdr:colOff>
      <xdr:row>27</xdr:row>
      <xdr:rowOff>200025</xdr:rowOff>
    </xdr:to>
    <xdr:sp macro="" textlink="">
      <xdr:nvSpPr>
        <xdr:cNvPr id="527193" name="Line 138">
          <a:extLst>
            <a:ext uri="{FF2B5EF4-FFF2-40B4-BE49-F238E27FC236}">
              <a16:creationId xmlns:a16="http://schemas.microsoft.com/office/drawing/2014/main" id="{21DAE5EC-15F5-D9CE-E3E5-2816894DBA88}"/>
            </a:ext>
          </a:extLst>
        </xdr:cNvPr>
        <xdr:cNvSpPr>
          <a:spLocks noChangeShapeType="1"/>
        </xdr:cNvSpPr>
      </xdr:nvSpPr>
      <xdr:spPr bwMode="auto">
        <a:xfrm flipH="1" flipV="1">
          <a:off x="262890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0</xdr:colOff>
      <xdr:row>27</xdr:row>
      <xdr:rowOff>200025</xdr:rowOff>
    </xdr:to>
    <xdr:sp macro="" textlink="">
      <xdr:nvSpPr>
        <xdr:cNvPr id="527194" name="Line 139">
          <a:extLst>
            <a:ext uri="{FF2B5EF4-FFF2-40B4-BE49-F238E27FC236}">
              <a16:creationId xmlns:a16="http://schemas.microsoft.com/office/drawing/2014/main" id="{C3AC401B-87B7-C582-629F-EB1E489F1883}"/>
            </a:ext>
          </a:extLst>
        </xdr:cNvPr>
        <xdr:cNvSpPr>
          <a:spLocks noChangeShapeType="1"/>
        </xdr:cNvSpPr>
      </xdr:nvSpPr>
      <xdr:spPr bwMode="auto">
        <a:xfrm flipV="1">
          <a:off x="0" y="4800600"/>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62</xdr:row>
      <xdr:rowOff>200025</xdr:rowOff>
    </xdr:to>
    <xdr:sp macro="" textlink="">
      <xdr:nvSpPr>
        <xdr:cNvPr id="527195" name="Line 140">
          <a:extLst>
            <a:ext uri="{FF2B5EF4-FFF2-40B4-BE49-F238E27FC236}">
              <a16:creationId xmlns:a16="http://schemas.microsoft.com/office/drawing/2014/main" id="{2F53A3C1-1404-5543-EAC2-51429D3F85EF}"/>
            </a:ext>
          </a:extLst>
        </xdr:cNvPr>
        <xdr:cNvSpPr>
          <a:spLocks noChangeShapeType="1"/>
        </xdr:cNvSpPr>
      </xdr:nvSpPr>
      <xdr:spPr bwMode="auto">
        <a:xfrm>
          <a:off x="0"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53</xdr:row>
      <xdr:rowOff>0</xdr:rowOff>
    </xdr:to>
    <xdr:sp macro="" textlink="">
      <xdr:nvSpPr>
        <xdr:cNvPr id="527196" name="Line 141">
          <a:extLst>
            <a:ext uri="{FF2B5EF4-FFF2-40B4-BE49-F238E27FC236}">
              <a16:creationId xmlns:a16="http://schemas.microsoft.com/office/drawing/2014/main" id="{F1641CB1-9A57-9165-9D3A-B5956B49E8D8}"/>
            </a:ext>
          </a:extLst>
        </xdr:cNvPr>
        <xdr:cNvSpPr>
          <a:spLocks noChangeShapeType="1"/>
        </xdr:cNvSpPr>
      </xdr:nvSpPr>
      <xdr:spPr bwMode="auto">
        <a:xfrm>
          <a:off x="0" y="10382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63</xdr:row>
      <xdr:rowOff>19050</xdr:rowOff>
    </xdr:to>
    <xdr:sp macro="" textlink="">
      <xdr:nvSpPr>
        <xdr:cNvPr id="527197" name="Line 142">
          <a:extLst>
            <a:ext uri="{FF2B5EF4-FFF2-40B4-BE49-F238E27FC236}">
              <a16:creationId xmlns:a16="http://schemas.microsoft.com/office/drawing/2014/main" id="{A70A034E-E88C-460C-AF07-C39D0AB88AD7}"/>
            </a:ext>
          </a:extLst>
        </xdr:cNvPr>
        <xdr:cNvSpPr>
          <a:spLocks noChangeShapeType="1"/>
        </xdr:cNvSpPr>
      </xdr:nvSpPr>
      <xdr:spPr bwMode="auto">
        <a:xfrm>
          <a:off x="0" y="10382250"/>
          <a:ext cx="0" cy="1495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62</xdr:row>
      <xdr:rowOff>200025</xdr:rowOff>
    </xdr:to>
    <xdr:sp macro="" textlink="">
      <xdr:nvSpPr>
        <xdr:cNvPr id="527198" name="Line 143">
          <a:extLst>
            <a:ext uri="{FF2B5EF4-FFF2-40B4-BE49-F238E27FC236}">
              <a16:creationId xmlns:a16="http://schemas.microsoft.com/office/drawing/2014/main" id="{99DC61A5-54EB-80C6-0676-551628FB15C6}"/>
            </a:ext>
          </a:extLst>
        </xdr:cNvPr>
        <xdr:cNvSpPr>
          <a:spLocks noChangeShapeType="1"/>
        </xdr:cNvSpPr>
      </xdr:nvSpPr>
      <xdr:spPr bwMode="auto">
        <a:xfrm flipV="1">
          <a:off x="0" y="9801225"/>
          <a:ext cx="0" cy="2057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53</xdr:row>
      <xdr:rowOff>0</xdr:rowOff>
    </xdr:to>
    <xdr:sp macro="" textlink="">
      <xdr:nvSpPr>
        <xdr:cNvPr id="527199" name="Line 144">
          <a:extLst>
            <a:ext uri="{FF2B5EF4-FFF2-40B4-BE49-F238E27FC236}">
              <a16:creationId xmlns:a16="http://schemas.microsoft.com/office/drawing/2014/main" id="{8C6DEB2A-2E22-3439-E660-E007E1FD5611}"/>
            </a:ext>
          </a:extLst>
        </xdr:cNvPr>
        <xdr:cNvSpPr>
          <a:spLocks noChangeShapeType="1"/>
        </xdr:cNvSpPr>
      </xdr:nvSpPr>
      <xdr:spPr bwMode="auto">
        <a:xfrm flipV="1">
          <a:off x="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63</xdr:row>
      <xdr:rowOff>19050</xdr:rowOff>
    </xdr:to>
    <xdr:sp macro="" textlink="">
      <xdr:nvSpPr>
        <xdr:cNvPr id="527200" name="Line 145">
          <a:extLst>
            <a:ext uri="{FF2B5EF4-FFF2-40B4-BE49-F238E27FC236}">
              <a16:creationId xmlns:a16="http://schemas.microsoft.com/office/drawing/2014/main" id="{9AD295EE-D26B-E90F-9856-C91B636E1839}"/>
            </a:ext>
          </a:extLst>
        </xdr:cNvPr>
        <xdr:cNvSpPr>
          <a:spLocks noChangeShapeType="1"/>
        </xdr:cNvSpPr>
      </xdr:nvSpPr>
      <xdr:spPr bwMode="auto">
        <a:xfrm>
          <a:off x="0" y="10382250"/>
          <a:ext cx="0" cy="1495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53</xdr:row>
      <xdr:rowOff>0</xdr:rowOff>
    </xdr:to>
    <xdr:sp macro="" textlink="">
      <xdr:nvSpPr>
        <xdr:cNvPr id="527201" name="Line 146">
          <a:extLst>
            <a:ext uri="{FF2B5EF4-FFF2-40B4-BE49-F238E27FC236}">
              <a16:creationId xmlns:a16="http://schemas.microsoft.com/office/drawing/2014/main" id="{D003E127-D8A5-3ADD-73FC-1B4523EABC50}"/>
            </a:ext>
          </a:extLst>
        </xdr:cNvPr>
        <xdr:cNvSpPr>
          <a:spLocks noChangeShapeType="1"/>
        </xdr:cNvSpPr>
      </xdr:nvSpPr>
      <xdr:spPr bwMode="auto">
        <a:xfrm>
          <a:off x="0" y="103822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53</xdr:row>
      <xdr:rowOff>0</xdr:rowOff>
    </xdr:from>
    <xdr:to>
      <xdr:col>0</xdr:col>
      <xdr:colOff>0</xdr:colOff>
      <xdr:row>62</xdr:row>
      <xdr:rowOff>200025</xdr:rowOff>
    </xdr:to>
    <xdr:sp macro="" textlink="">
      <xdr:nvSpPr>
        <xdr:cNvPr id="527202" name="Line 147">
          <a:extLst>
            <a:ext uri="{FF2B5EF4-FFF2-40B4-BE49-F238E27FC236}">
              <a16:creationId xmlns:a16="http://schemas.microsoft.com/office/drawing/2014/main" id="{B535A583-1AE8-B3E9-3BA8-794F1464D591}"/>
            </a:ext>
          </a:extLst>
        </xdr:cNvPr>
        <xdr:cNvSpPr>
          <a:spLocks noChangeShapeType="1"/>
        </xdr:cNvSpPr>
      </xdr:nvSpPr>
      <xdr:spPr bwMode="auto">
        <a:xfrm>
          <a:off x="0" y="10382250"/>
          <a:ext cx="0" cy="14763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63</xdr:row>
      <xdr:rowOff>0</xdr:rowOff>
    </xdr:to>
    <xdr:sp macro="" textlink="">
      <xdr:nvSpPr>
        <xdr:cNvPr id="527203" name="Line 148">
          <a:extLst>
            <a:ext uri="{FF2B5EF4-FFF2-40B4-BE49-F238E27FC236}">
              <a16:creationId xmlns:a16="http://schemas.microsoft.com/office/drawing/2014/main" id="{5D3E17AD-0740-F6E0-A3E5-F4D098297C32}"/>
            </a:ext>
          </a:extLst>
        </xdr:cNvPr>
        <xdr:cNvSpPr>
          <a:spLocks noChangeShapeType="1"/>
        </xdr:cNvSpPr>
      </xdr:nvSpPr>
      <xdr:spPr bwMode="auto">
        <a:xfrm flipV="1">
          <a:off x="0" y="9810750"/>
          <a:ext cx="0" cy="2047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9525</xdr:rowOff>
    </xdr:from>
    <xdr:to>
      <xdr:col>0</xdr:col>
      <xdr:colOff>0</xdr:colOff>
      <xdr:row>53</xdr:row>
      <xdr:rowOff>0</xdr:rowOff>
    </xdr:to>
    <xdr:sp macro="" textlink="">
      <xdr:nvSpPr>
        <xdr:cNvPr id="527204" name="Line 149">
          <a:extLst>
            <a:ext uri="{FF2B5EF4-FFF2-40B4-BE49-F238E27FC236}">
              <a16:creationId xmlns:a16="http://schemas.microsoft.com/office/drawing/2014/main" id="{FFA9907D-A35B-78DC-BA3A-FBE51C02865B}"/>
            </a:ext>
          </a:extLst>
        </xdr:cNvPr>
        <xdr:cNvSpPr>
          <a:spLocks noChangeShapeType="1"/>
        </xdr:cNvSpPr>
      </xdr:nvSpPr>
      <xdr:spPr bwMode="auto">
        <a:xfrm flipV="1">
          <a:off x="0" y="9810750"/>
          <a:ext cx="0" cy="571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49</xdr:row>
      <xdr:rowOff>0</xdr:rowOff>
    </xdr:to>
    <xdr:sp macro="" textlink="">
      <xdr:nvSpPr>
        <xdr:cNvPr id="527205" name="Line 150">
          <a:extLst>
            <a:ext uri="{FF2B5EF4-FFF2-40B4-BE49-F238E27FC236}">
              <a16:creationId xmlns:a16="http://schemas.microsoft.com/office/drawing/2014/main" id="{5C06B10F-38AC-2C09-F87A-29F34F762B1D}"/>
            </a:ext>
          </a:extLst>
        </xdr:cNvPr>
        <xdr:cNvSpPr>
          <a:spLocks noChangeShapeType="1"/>
        </xdr:cNvSpPr>
      </xdr:nvSpPr>
      <xdr:spPr bwMode="auto">
        <a:xfrm>
          <a:off x="0" y="9801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49</xdr:row>
      <xdr:rowOff>0</xdr:rowOff>
    </xdr:from>
    <xdr:to>
      <xdr:col>0</xdr:col>
      <xdr:colOff>0</xdr:colOff>
      <xdr:row>49</xdr:row>
      <xdr:rowOff>0</xdr:rowOff>
    </xdr:to>
    <xdr:sp macro="" textlink="">
      <xdr:nvSpPr>
        <xdr:cNvPr id="527206" name="Line 151">
          <a:extLst>
            <a:ext uri="{FF2B5EF4-FFF2-40B4-BE49-F238E27FC236}">
              <a16:creationId xmlns:a16="http://schemas.microsoft.com/office/drawing/2014/main" id="{184723C9-3F0B-3A6B-B3A5-4DB0E1F7418D}"/>
            </a:ext>
          </a:extLst>
        </xdr:cNvPr>
        <xdr:cNvSpPr>
          <a:spLocks noChangeShapeType="1"/>
        </xdr:cNvSpPr>
      </xdr:nvSpPr>
      <xdr:spPr bwMode="auto">
        <a:xfrm>
          <a:off x="0" y="9801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49</xdr:row>
      <xdr:rowOff>0</xdr:rowOff>
    </xdr:to>
    <xdr:sp macro="" textlink="">
      <xdr:nvSpPr>
        <xdr:cNvPr id="527207" name="Line 152">
          <a:extLst>
            <a:ext uri="{FF2B5EF4-FFF2-40B4-BE49-F238E27FC236}">
              <a16:creationId xmlns:a16="http://schemas.microsoft.com/office/drawing/2014/main" id="{C147B9B8-5D48-4BD9-2698-0D928803FA78}"/>
            </a:ext>
          </a:extLst>
        </xdr:cNvPr>
        <xdr:cNvSpPr>
          <a:spLocks noChangeShapeType="1"/>
        </xdr:cNvSpPr>
      </xdr:nvSpPr>
      <xdr:spPr bwMode="auto">
        <a:xfrm flipV="1">
          <a:off x="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49</xdr:row>
      <xdr:rowOff>0</xdr:rowOff>
    </xdr:to>
    <xdr:sp macro="" textlink="">
      <xdr:nvSpPr>
        <xdr:cNvPr id="527208" name="Line 153">
          <a:extLst>
            <a:ext uri="{FF2B5EF4-FFF2-40B4-BE49-F238E27FC236}">
              <a16:creationId xmlns:a16="http://schemas.microsoft.com/office/drawing/2014/main" id="{14C89FDD-932B-D567-8E22-BE2C90836BC3}"/>
            </a:ext>
          </a:extLst>
        </xdr:cNvPr>
        <xdr:cNvSpPr>
          <a:spLocks noChangeShapeType="1"/>
        </xdr:cNvSpPr>
      </xdr:nvSpPr>
      <xdr:spPr bwMode="auto">
        <a:xfrm flipV="1">
          <a:off x="0" y="8763000"/>
          <a:ext cx="0" cy="10382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42</xdr:row>
      <xdr:rowOff>0</xdr:rowOff>
    </xdr:from>
    <xdr:to>
      <xdr:col>0</xdr:col>
      <xdr:colOff>0</xdr:colOff>
      <xdr:row>42</xdr:row>
      <xdr:rowOff>0</xdr:rowOff>
    </xdr:to>
    <xdr:sp macro="" textlink="">
      <xdr:nvSpPr>
        <xdr:cNvPr id="527209" name="Line 154">
          <a:extLst>
            <a:ext uri="{FF2B5EF4-FFF2-40B4-BE49-F238E27FC236}">
              <a16:creationId xmlns:a16="http://schemas.microsoft.com/office/drawing/2014/main" id="{F99B7141-3C6D-D3F7-0E5B-DEB157922DBE}"/>
            </a:ext>
          </a:extLst>
        </xdr:cNvPr>
        <xdr:cNvSpPr>
          <a:spLocks noChangeShapeType="1"/>
        </xdr:cNvSpPr>
      </xdr:nvSpPr>
      <xdr:spPr bwMode="auto">
        <a:xfrm>
          <a:off x="0" y="876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40</xdr:row>
      <xdr:rowOff>180975</xdr:rowOff>
    </xdr:from>
    <xdr:to>
      <xdr:col>0</xdr:col>
      <xdr:colOff>0</xdr:colOff>
      <xdr:row>42</xdr:row>
      <xdr:rowOff>0</xdr:rowOff>
    </xdr:to>
    <xdr:sp macro="" textlink="">
      <xdr:nvSpPr>
        <xdr:cNvPr id="527210" name="Line 155">
          <a:extLst>
            <a:ext uri="{FF2B5EF4-FFF2-40B4-BE49-F238E27FC236}">
              <a16:creationId xmlns:a16="http://schemas.microsoft.com/office/drawing/2014/main" id="{E57A608A-3404-CB7F-35F5-DE4721FC294A}"/>
            </a:ext>
          </a:extLst>
        </xdr:cNvPr>
        <xdr:cNvSpPr>
          <a:spLocks noChangeShapeType="1"/>
        </xdr:cNvSpPr>
      </xdr:nvSpPr>
      <xdr:spPr bwMode="auto">
        <a:xfrm flipV="1">
          <a:off x="0" y="8629650"/>
          <a:ext cx="0" cy="133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39</xdr:row>
      <xdr:rowOff>104775</xdr:rowOff>
    </xdr:from>
    <xdr:to>
      <xdr:col>0</xdr:col>
      <xdr:colOff>0</xdr:colOff>
      <xdr:row>42</xdr:row>
      <xdr:rowOff>0</xdr:rowOff>
    </xdr:to>
    <xdr:sp macro="" textlink="">
      <xdr:nvSpPr>
        <xdr:cNvPr id="527211" name="Line 156">
          <a:extLst>
            <a:ext uri="{FF2B5EF4-FFF2-40B4-BE49-F238E27FC236}">
              <a16:creationId xmlns:a16="http://schemas.microsoft.com/office/drawing/2014/main" id="{8BDDC1C0-CD0E-18AF-BC69-C3B2A46F6F05}"/>
            </a:ext>
          </a:extLst>
        </xdr:cNvPr>
        <xdr:cNvSpPr>
          <a:spLocks noChangeShapeType="1"/>
        </xdr:cNvSpPr>
      </xdr:nvSpPr>
      <xdr:spPr bwMode="auto">
        <a:xfrm flipV="1">
          <a:off x="0" y="833437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0</xdr:rowOff>
    </xdr:from>
    <xdr:to>
      <xdr:col>0</xdr:col>
      <xdr:colOff>0</xdr:colOff>
      <xdr:row>12</xdr:row>
      <xdr:rowOff>0</xdr:rowOff>
    </xdr:to>
    <xdr:sp macro="" textlink="">
      <xdr:nvSpPr>
        <xdr:cNvPr id="527212" name="Line 159">
          <a:extLst>
            <a:ext uri="{FF2B5EF4-FFF2-40B4-BE49-F238E27FC236}">
              <a16:creationId xmlns:a16="http://schemas.microsoft.com/office/drawing/2014/main" id="{3ED900D8-9D2A-5943-B5D8-6F2D533EDE73}"/>
            </a:ext>
          </a:extLst>
        </xdr:cNvPr>
        <xdr:cNvSpPr>
          <a:spLocks noChangeShapeType="1"/>
        </xdr:cNvSpPr>
      </xdr:nvSpPr>
      <xdr:spPr bwMode="auto">
        <a:xfrm flipV="1">
          <a:off x="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9525</xdr:rowOff>
    </xdr:from>
    <xdr:to>
      <xdr:col>0</xdr:col>
      <xdr:colOff>0</xdr:colOff>
      <xdr:row>12</xdr:row>
      <xdr:rowOff>9525</xdr:rowOff>
    </xdr:to>
    <xdr:sp macro="" textlink="">
      <xdr:nvSpPr>
        <xdr:cNvPr id="527213" name="Line 160">
          <a:extLst>
            <a:ext uri="{FF2B5EF4-FFF2-40B4-BE49-F238E27FC236}">
              <a16:creationId xmlns:a16="http://schemas.microsoft.com/office/drawing/2014/main" id="{2DF84038-4C80-4BF2-7D1D-13ED445D39A7}"/>
            </a:ext>
          </a:extLst>
        </xdr:cNvPr>
        <xdr:cNvSpPr>
          <a:spLocks noChangeShapeType="1"/>
        </xdr:cNvSpPr>
      </xdr:nvSpPr>
      <xdr:spPr bwMode="auto">
        <a:xfrm flipV="1">
          <a:off x="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10</xdr:row>
      <xdr:rowOff>0</xdr:rowOff>
    </xdr:from>
    <xdr:to>
      <xdr:col>0</xdr:col>
      <xdr:colOff>0</xdr:colOff>
      <xdr:row>10</xdr:row>
      <xdr:rowOff>0</xdr:rowOff>
    </xdr:to>
    <xdr:sp macro="" textlink="">
      <xdr:nvSpPr>
        <xdr:cNvPr id="527214" name="Line 161">
          <a:extLst>
            <a:ext uri="{FF2B5EF4-FFF2-40B4-BE49-F238E27FC236}">
              <a16:creationId xmlns:a16="http://schemas.microsoft.com/office/drawing/2014/main" id="{1BA90FAB-E7D5-260C-D03D-258B14AAEB9F}"/>
            </a:ext>
          </a:extLst>
        </xdr:cNvPr>
        <xdr:cNvSpPr>
          <a:spLocks noChangeShapeType="1"/>
        </xdr:cNvSpPr>
      </xdr:nvSpPr>
      <xdr:spPr bwMode="auto">
        <a:xfrm>
          <a:off x="0" y="228600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22</xdr:col>
      <xdr:colOff>9525</xdr:colOff>
      <xdr:row>12</xdr:row>
      <xdr:rowOff>0</xdr:rowOff>
    </xdr:to>
    <xdr:sp macro="" textlink="">
      <xdr:nvSpPr>
        <xdr:cNvPr id="527215" name="Line 162">
          <a:extLst>
            <a:ext uri="{FF2B5EF4-FFF2-40B4-BE49-F238E27FC236}">
              <a16:creationId xmlns:a16="http://schemas.microsoft.com/office/drawing/2014/main" id="{D0980DB8-0F67-B065-2CD2-E1466542392F}"/>
            </a:ext>
          </a:extLst>
        </xdr:cNvPr>
        <xdr:cNvSpPr>
          <a:spLocks noChangeShapeType="1"/>
        </xdr:cNvSpPr>
      </xdr:nvSpPr>
      <xdr:spPr bwMode="auto">
        <a:xfrm flipV="1">
          <a:off x="3990975"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10</xdr:row>
      <xdr:rowOff>9525</xdr:rowOff>
    </xdr:from>
    <xdr:to>
      <xdr:col>43</xdr:col>
      <xdr:colOff>0</xdr:colOff>
      <xdr:row>12</xdr:row>
      <xdr:rowOff>9525</xdr:rowOff>
    </xdr:to>
    <xdr:sp macro="" textlink="">
      <xdr:nvSpPr>
        <xdr:cNvPr id="527216" name="Line 163">
          <a:extLst>
            <a:ext uri="{FF2B5EF4-FFF2-40B4-BE49-F238E27FC236}">
              <a16:creationId xmlns:a16="http://schemas.microsoft.com/office/drawing/2014/main" id="{D4B0FF47-D01C-5E80-DFF9-5CF3A6DA0FDF}"/>
            </a:ext>
          </a:extLst>
        </xdr:cNvPr>
        <xdr:cNvSpPr>
          <a:spLocks noChangeShapeType="1"/>
        </xdr:cNvSpPr>
      </xdr:nvSpPr>
      <xdr:spPr bwMode="auto">
        <a:xfrm flipV="1">
          <a:off x="7781925"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43</xdr:col>
      <xdr:colOff>9525</xdr:colOff>
      <xdr:row>10</xdr:row>
      <xdr:rowOff>0</xdr:rowOff>
    </xdr:to>
    <xdr:sp macro="" textlink="">
      <xdr:nvSpPr>
        <xdr:cNvPr id="527217" name="Line 164">
          <a:extLst>
            <a:ext uri="{FF2B5EF4-FFF2-40B4-BE49-F238E27FC236}">
              <a16:creationId xmlns:a16="http://schemas.microsoft.com/office/drawing/2014/main" id="{A414A1D2-492A-3762-EF2E-1C068809A7B6}"/>
            </a:ext>
          </a:extLst>
        </xdr:cNvPr>
        <xdr:cNvSpPr>
          <a:spLocks noChangeShapeType="1"/>
        </xdr:cNvSpPr>
      </xdr:nvSpPr>
      <xdr:spPr bwMode="auto">
        <a:xfrm>
          <a:off x="3990975"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xdr:col>
      <xdr:colOff>104775</xdr:colOff>
      <xdr:row>21</xdr:row>
      <xdr:rowOff>200025</xdr:rowOff>
    </xdr:from>
    <xdr:to>
      <xdr:col>2</xdr:col>
      <xdr:colOff>104775</xdr:colOff>
      <xdr:row>27</xdr:row>
      <xdr:rowOff>123825</xdr:rowOff>
    </xdr:to>
    <xdr:sp macro="" textlink="">
      <xdr:nvSpPr>
        <xdr:cNvPr id="527218" name="Line 165">
          <a:extLst>
            <a:ext uri="{FF2B5EF4-FFF2-40B4-BE49-F238E27FC236}">
              <a16:creationId xmlns:a16="http://schemas.microsoft.com/office/drawing/2014/main" id="{340421B3-AACF-48F8-5B6D-BA3B130073FD}"/>
            </a:ext>
          </a:extLst>
        </xdr:cNvPr>
        <xdr:cNvSpPr>
          <a:spLocks noChangeShapeType="1"/>
        </xdr:cNvSpPr>
      </xdr:nvSpPr>
      <xdr:spPr bwMode="auto">
        <a:xfrm flipV="1">
          <a:off x="466725" y="4791075"/>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104775</xdr:colOff>
      <xdr:row>21</xdr:row>
      <xdr:rowOff>200025</xdr:rowOff>
    </xdr:from>
    <xdr:to>
      <xdr:col>6</xdr:col>
      <xdr:colOff>114300</xdr:colOff>
      <xdr:row>21</xdr:row>
      <xdr:rowOff>200025</xdr:rowOff>
    </xdr:to>
    <xdr:sp macro="" textlink="">
      <xdr:nvSpPr>
        <xdr:cNvPr id="527219" name="Line 166">
          <a:extLst>
            <a:ext uri="{FF2B5EF4-FFF2-40B4-BE49-F238E27FC236}">
              <a16:creationId xmlns:a16="http://schemas.microsoft.com/office/drawing/2014/main" id="{E0820BAE-7EDD-A7E7-FDD8-DCF483856881}"/>
            </a:ext>
          </a:extLst>
        </xdr:cNvPr>
        <xdr:cNvSpPr>
          <a:spLocks noChangeShapeType="1"/>
        </xdr:cNvSpPr>
      </xdr:nvSpPr>
      <xdr:spPr bwMode="auto">
        <a:xfrm>
          <a:off x="466725" y="479107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104775</xdr:colOff>
      <xdr:row>18</xdr:row>
      <xdr:rowOff>9525</xdr:rowOff>
    </xdr:from>
    <xdr:to>
      <xdr:col>4</xdr:col>
      <xdr:colOff>104775</xdr:colOff>
      <xdr:row>22</xdr:row>
      <xdr:rowOff>9525</xdr:rowOff>
    </xdr:to>
    <xdr:sp macro="" textlink="">
      <xdr:nvSpPr>
        <xdr:cNvPr id="527220" name="Line 167">
          <a:extLst>
            <a:ext uri="{FF2B5EF4-FFF2-40B4-BE49-F238E27FC236}">
              <a16:creationId xmlns:a16="http://schemas.microsoft.com/office/drawing/2014/main" id="{35937C00-52D2-C89C-E16D-5F8229AC7D2D}"/>
            </a:ext>
          </a:extLst>
        </xdr:cNvPr>
        <xdr:cNvSpPr>
          <a:spLocks noChangeShapeType="1"/>
        </xdr:cNvSpPr>
      </xdr:nvSpPr>
      <xdr:spPr bwMode="auto">
        <a:xfrm>
          <a:off x="828675" y="3971925"/>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104775</xdr:colOff>
      <xdr:row>21</xdr:row>
      <xdr:rowOff>200025</xdr:rowOff>
    </xdr:from>
    <xdr:to>
      <xdr:col>6</xdr:col>
      <xdr:colOff>104775</xdr:colOff>
      <xdr:row>27</xdr:row>
      <xdr:rowOff>123825</xdr:rowOff>
    </xdr:to>
    <xdr:sp macro="" textlink="">
      <xdr:nvSpPr>
        <xdr:cNvPr id="527221" name="Line 168">
          <a:extLst>
            <a:ext uri="{FF2B5EF4-FFF2-40B4-BE49-F238E27FC236}">
              <a16:creationId xmlns:a16="http://schemas.microsoft.com/office/drawing/2014/main" id="{87B9C5E9-50A1-CFA6-7F33-2E4419039679}"/>
            </a:ext>
          </a:extLst>
        </xdr:cNvPr>
        <xdr:cNvSpPr>
          <a:spLocks noChangeShapeType="1"/>
        </xdr:cNvSpPr>
      </xdr:nvSpPr>
      <xdr:spPr bwMode="auto">
        <a:xfrm flipH="1" flipV="1">
          <a:off x="1190625" y="4791075"/>
          <a:ext cx="0" cy="1181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66675</xdr:colOff>
      <xdr:row>22</xdr:row>
      <xdr:rowOff>9525</xdr:rowOff>
    </xdr:from>
    <xdr:to>
      <xdr:col>34</xdr:col>
      <xdr:colOff>66675</xdr:colOff>
      <xdr:row>28</xdr:row>
      <xdr:rowOff>9525</xdr:rowOff>
    </xdr:to>
    <xdr:sp macro="" textlink="">
      <xdr:nvSpPr>
        <xdr:cNvPr id="527222" name="Line 169">
          <a:extLst>
            <a:ext uri="{FF2B5EF4-FFF2-40B4-BE49-F238E27FC236}">
              <a16:creationId xmlns:a16="http://schemas.microsoft.com/office/drawing/2014/main" id="{4CBC4B99-6324-FF06-452E-A2F45E79D34C}"/>
            </a:ext>
          </a:extLst>
        </xdr:cNvPr>
        <xdr:cNvSpPr>
          <a:spLocks noChangeShapeType="1"/>
        </xdr:cNvSpPr>
      </xdr:nvSpPr>
      <xdr:spPr bwMode="auto">
        <a:xfrm flipV="1">
          <a:off x="6219825" y="4810125"/>
          <a:ext cx="0" cy="117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76200</xdr:colOff>
      <xdr:row>22</xdr:row>
      <xdr:rowOff>9525</xdr:rowOff>
    </xdr:from>
    <xdr:to>
      <xdr:col>38</xdr:col>
      <xdr:colOff>76200</xdr:colOff>
      <xdr:row>28</xdr:row>
      <xdr:rowOff>9525</xdr:rowOff>
    </xdr:to>
    <xdr:sp macro="" textlink="">
      <xdr:nvSpPr>
        <xdr:cNvPr id="527223" name="Line 170">
          <a:extLst>
            <a:ext uri="{FF2B5EF4-FFF2-40B4-BE49-F238E27FC236}">
              <a16:creationId xmlns:a16="http://schemas.microsoft.com/office/drawing/2014/main" id="{EDEAD5C7-2AFB-917E-E010-8A50CD70535E}"/>
            </a:ext>
          </a:extLst>
        </xdr:cNvPr>
        <xdr:cNvSpPr>
          <a:spLocks noChangeShapeType="1"/>
        </xdr:cNvSpPr>
      </xdr:nvSpPr>
      <xdr:spPr bwMode="auto">
        <a:xfrm flipV="1">
          <a:off x="6953250" y="4810125"/>
          <a:ext cx="0" cy="117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66675</xdr:colOff>
      <xdr:row>22</xdr:row>
      <xdr:rowOff>9525</xdr:rowOff>
    </xdr:from>
    <xdr:to>
      <xdr:col>38</xdr:col>
      <xdr:colOff>76200</xdr:colOff>
      <xdr:row>22</xdr:row>
      <xdr:rowOff>9525</xdr:rowOff>
    </xdr:to>
    <xdr:sp macro="" textlink="">
      <xdr:nvSpPr>
        <xdr:cNvPr id="527224" name="Line 171">
          <a:extLst>
            <a:ext uri="{FF2B5EF4-FFF2-40B4-BE49-F238E27FC236}">
              <a16:creationId xmlns:a16="http://schemas.microsoft.com/office/drawing/2014/main" id="{4DDB9EED-05BE-6E9A-5B12-5036C755BA5F}"/>
            </a:ext>
          </a:extLst>
        </xdr:cNvPr>
        <xdr:cNvSpPr>
          <a:spLocks noChangeShapeType="1"/>
        </xdr:cNvSpPr>
      </xdr:nvSpPr>
      <xdr:spPr bwMode="auto">
        <a:xfrm>
          <a:off x="6219825" y="48101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76200</xdr:colOff>
      <xdr:row>18</xdr:row>
      <xdr:rowOff>9525</xdr:rowOff>
    </xdr:from>
    <xdr:to>
      <xdr:col>36</xdr:col>
      <xdr:colOff>76200</xdr:colOff>
      <xdr:row>22</xdr:row>
      <xdr:rowOff>9525</xdr:rowOff>
    </xdr:to>
    <xdr:sp macro="" textlink="">
      <xdr:nvSpPr>
        <xdr:cNvPr id="527225" name="Line 172">
          <a:extLst>
            <a:ext uri="{FF2B5EF4-FFF2-40B4-BE49-F238E27FC236}">
              <a16:creationId xmlns:a16="http://schemas.microsoft.com/office/drawing/2014/main" id="{4071AB96-7178-1261-BCB5-72093D519651}"/>
            </a:ext>
          </a:extLst>
        </xdr:cNvPr>
        <xdr:cNvSpPr>
          <a:spLocks noChangeShapeType="1"/>
        </xdr:cNvSpPr>
      </xdr:nvSpPr>
      <xdr:spPr bwMode="auto">
        <a:xfrm>
          <a:off x="6591300" y="3971925"/>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42</xdr:col>
      <xdr:colOff>85725</xdr:colOff>
      <xdr:row>22</xdr:row>
      <xdr:rowOff>0</xdr:rowOff>
    </xdr:from>
    <xdr:to>
      <xdr:col>46</xdr:col>
      <xdr:colOff>95250</xdr:colOff>
      <xdr:row>22</xdr:row>
      <xdr:rowOff>0</xdr:rowOff>
    </xdr:to>
    <xdr:sp macro="" textlink="">
      <xdr:nvSpPr>
        <xdr:cNvPr id="527226" name="Line 174">
          <a:extLst>
            <a:ext uri="{FF2B5EF4-FFF2-40B4-BE49-F238E27FC236}">
              <a16:creationId xmlns:a16="http://schemas.microsoft.com/office/drawing/2014/main" id="{A4B763DC-ABB8-0F18-E705-FC4CEDD3ABB8}"/>
            </a:ext>
          </a:extLst>
        </xdr:cNvPr>
        <xdr:cNvSpPr>
          <a:spLocks noChangeShapeType="1"/>
        </xdr:cNvSpPr>
      </xdr:nvSpPr>
      <xdr:spPr bwMode="auto">
        <a:xfrm>
          <a:off x="768667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xdr:row>
      <xdr:rowOff>66675</xdr:rowOff>
    </xdr:from>
    <xdr:to>
      <xdr:col>9</xdr:col>
      <xdr:colOff>419100</xdr:colOff>
      <xdr:row>47</xdr:row>
      <xdr:rowOff>152400</xdr:rowOff>
    </xdr:to>
    <xdr:sp macro="" textlink="">
      <xdr:nvSpPr>
        <xdr:cNvPr id="506929" name="Line 1">
          <a:extLst>
            <a:ext uri="{FF2B5EF4-FFF2-40B4-BE49-F238E27FC236}">
              <a16:creationId xmlns:a16="http://schemas.microsoft.com/office/drawing/2014/main" id="{D352AF40-960A-6AC2-F1B2-EE48FCABEBFD}"/>
            </a:ext>
          </a:extLst>
        </xdr:cNvPr>
        <xdr:cNvSpPr>
          <a:spLocks noChangeShapeType="1"/>
        </xdr:cNvSpPr>
      </xdr:nvSpPr>
      <xdr:spPr bwMode="auto">
        <a:xfrm flipH="1">
          <a:off x="0" y="285750"/>
          <a:ext cx="9077325" cy="8791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85725</xdr:colOff>
      <xdr:row>18</xdr:row>
      <xdr:rowOff>0</xdr:rowOff>
    </xdr:from>
    <xdr:to>
      <xdr:col>4</xdr:col>
      <xdr:colOff>85725</xdr:colOff>
      <xdr:row>27</xdr:row>
      <xdr:rowOff>200025</xdr:rowOff>
    </xdr:to>
    <xdr:sp macro="" textlink="">
      <xdr:nvSpPr>
        <xdr:cNvPr id="528079" name="Line 1">
          <a:extLst>
            <a:ext uri="{FF2B5EF4-FFF2-40B4-BE49-F238E27FC236}">
              <a16:creationId xmlns:a16="http://schemas.microsoft.com/office/drawing/2014/main" id="{E759ABF7-ACCA-5746-1035-04874642999E}"/>
            </a:ext>
          </a:extLst>
        </xdr:cNvPr>
        <xdr:cNvSpPr>
          <a:spLocks noChangeShapeType="1"/>
        </xdr:cNvSpPr>
      </xdr:nvSpPr>
      <xdr:spPr bwMode="auto">
        <a:xfrm>
          <a:off x="647700" y="3962400"/>
          <a:ext cx="0" cy="2085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18</xdr:row>
      <xdr:rowOff>0</xdr:rowOff>
    </xdr:from>
    <xdr:to>
      <xdr:col>12</xdr:col>
      <xdr:colOff>95250</xdr:colOff>
      <xdr:row>18</xdr:row>
      <xdr:rowOff>0</xdr:rowOff>
    </xdr:to>
    <xdr:sp macro="" textlink="">
      <xdr:nvSpPr>
        <xdr:cNvPr id="528080" name="Line 2">
          <a:extLst>
            <a:ext uri="{FF2B5EF4-FFF2-40B4-BE49-F238E27FC236}">
              <a16:creationId xmlns:a16="http://schemas.microsoft.com/office/drawing/2014/main" id="{5BFD39DF-4BC3-15CA-86C3-926FD7689A30}"/>
            </a:ext>
          </a:extLst>
        </xdr:cNvPr>
        <xdr:cNvSpPr>
          <a:spLocks noChangeShapeType="1"/>
        </xdr:cNvSpPr>
      </xdr:nvSpPr>
      <xdr:spPr bwMode="auto">
        <a:xfrm>
          <a:off x="6477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10</xdr:col>
      <xdr:colOff>85725</xdr:colOff>
      <xdr:row>27</xdr:row>
      <xdr:rowOff>200025</xdr:rowOff>
    </xdr:to>
    <xdr:sp macro="" textlink="">
      <xdr:nvSpPr>
        <xdr:cNvPr id="528081" name="Line 3">
          <a:extLst>
            <a:ext uri="{FF2B5EF4-FFF2-40B4-BE49-F238E27FC236}">
              <a16:creationId xmlns:a16="http://schemas.microsoft.com/office/drawing/2014/main" id="{B671D482-9320-4B3E-3E89-435AF11E26E7}"/>
            </a:ext>
          </a:extLst>
        </xdr:cNvPr>
        <xdr:cNvSpPr>
          <a:spLocks noChangeShapeType="1"/>
        </xdr:cNvSpPr>
      </xdr:nvSpPr>
      <xdr:spPr bwMode="auto">
        <a:xfrm flipV="1">
          <a:off x="17335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85725</xdr:colOff>
      <xdr:row>22</xdr:row>
      <xdr:rowOff>0</xdr:rowOff>
    </xdr:from>
    <xdr:to>
      <xdr:col>14</xdr:col>
      <xdr:colOff>95250</xdr:colOff>
      <xdr:row>22</xdr:row>
      <xdr:rowOff>0</xdr:rowOff>
    </xdr:to>
    <xdr:sp macro="" textlink="">
      <xdr:nvSpPr>
        <xdr:cNvPr id="528082" name="Line 4">
          <a:extLst>
            <a:ext uri="{FF2B5EF4-FFF2-40B4-BE49-F238E27FC236}">
              <a16:creationId xmlns:a16="http://schemas.microsoft.com/office/drawing/2014/main" id="{48E5BF12-74B6-895A-1A4C-F62C89BF2F68}"/>
            </a:ext>
          </a:extLst>
        </xdr:cNvPr>
        <xdr:cNvSpPr>
          <a:spLocks noChangeShapeType="1"/>
        </xdr:cNvSpPr>
      </xdr:nvSpPr>
      <xdr:spPr bwMode="auto">
        <a:xfrm>
          <a:off x="17335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18</xdr:row>
      <xdr:rowOff>0</xdr:rowOff>
    </xdr:from>
    <xdr:to>
      <xdr:col>12</xdr:col>
      <xdr:colOff>95250</xdr:colOff>
      <xdr:row>22</xdr:row>
      <xdr:rowOff>0</xdr:rowOff>
    </xdr:to>
    <xdr:sp macro="" textlink="">
      <xdr:nvSpPr>
        <xdr:cNvPr id="528083" name="Line 5">
          <a:extLst>
            <a:ext uri="{FF2B5EF4-FFF2-40B4-BE49-F238E27FC236}">
              <a16:creationId xmlns:a16="http://schemas.microsoft.com/office/drawing/2014/main" id="{EDF4F833-862A-504D-E05C-0A453AAADFCC}"/>
            </a:ext>
          </a:extLst>
        </xdr:cNvPr>
        <xdr:cNvSpPr>
          <a:spLocks noChangeShapeType="1"/>
        </xdr:cNvSpPr>
      </xdr:nvSpPr>
      <xdr:spPr bwMode="auto">
        <a:xfrm>
          <a:off x="21050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20</xdr:col>
      <xdr:colOff>85725</xdr:colOff>
      <xdr:row>28</xdr:row>
      <xdr:rowOff>0</xdr:rowOff>
    </xdr:to>
    <xdr:sp macro="" textlink="">
      <xdr:nvSpPr>
        <xdr:cNvPr id="528084" name="Line 6">
          <a:extLst>
            <a:ext uri="{FF2B5EF4-FFF2-40B4-BE49-F238E27FC236}">
              <a16:creationId xmlns:a16="http://schemas.microsoft.com/office/drawing/2014/main" id="{C91E94AD-5443-C595-3759-E1FFBF52ED3B}"/>
            </a:ext>
          </a:extLst>
        </xdr:cNvPr>
        <xdr:cNvSpPr>
          <a:spLocks noChangeShapeType="1"/>
        </xdr:cNvSpPr>
      </xdr:nvSpPr>
      <xdr:spPr bwMode="auto">
        <a:xfrm>
          <a:off x="3543300" y="3962400"/>
          <a:ext cx="0" cy="2095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18</xdr:row>
      <xdr:rowOff>0</xdr:rowOff>
    </xdr:from>
    <xdr:to>
      <xdr:col>28</xdr:col>
      <xdr:colOff>95250</xdr:colOff>
      <xdr:row>18</xdr:row>
      <xdr:rowOff>0</xdr:rowOff>
    </xdr:to>
    <xdr:sp macro="" textlink="">
      <xdr:nvSpPr>
        <xdr:cNvPr id="528085" name="Line 7">
          <a:extLst>
            <a:ext uri="{FF2B5EF4-FFF2-40B4-BE49-F238E27FC236}">
              <a16:creationId xmlns:a16="http://schemas.microsoft.com/office/drawing/2014/main" id="{350C5C88-9197-D278-2BBF-8C13BBADA059}"/>
            </a:ext>
          </a:extLst>
        </xdr:cNvPr>
        <xdr:cNvSpPr>
          <a:spLocks noChangeShapeType="1"/>
        </xdr:cNvSpPr>
      </xdr:nvSpPr>
      <xdr:spPr bwMode="auto">
        <a:xfrm>
          <a:off x="35433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95250</xdr:colOff>
      <xdr:row>17</xdr:row>
      <xdr:rowOff>200025</xdr:rowOff>
    </xdr:from>
    <xdr:to>
      <xdr:col>28</xdr:col>
      <xdr:colOff>95250</xdr:colOff>
      <xdr:row>28</xdr:row>
      <xdr:rowOff>0</xdr:rowOff>
    </xdr:to>
    <xdr:sp macro="" textlink="">
      <xdr:nvSpPr>
        <xdr:cNvPr id="528086" name="Line 8">
          <a:extLst>
            <a:ext uri="{FF2B5EF4-FFF2-40B4-BE49-F238E27FC236}">
              <a16:creationId xmlns:a16="http://schemas.microsoft.com/office/drawing/2014/main" id="{B6F78C02-FFC3-54F9-DF0F-B1029DFECE47}"/>
            </a:ext>
          </a:extLst>
        </xdr:cNvPr>
        <xdr:cNvSpPr>
          <a:spLocks noChangeShapeType="1"/>
        </xdr:cNvSpPr>
      </xdr:nvSpPr>
      <xdr:spPr bwMode="auto">
        <a:xfrm>
          <a:off x="5000625" y="3952875"/>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14</xdr:row>
      <xdr:rowOff>0</xdr:rowOff>
    </xdr:from>
    <xdr:to>
      <xdr:col>24</xdr:col>
      <xdr:colOff>76200</xdr:colOff>
      <xdr:row>18</xdr:row>
      <xdr:rowOff>0</xdr:rowOff>
    </xdr:to>
    <xdr:sp macro="" textlink="">
      <xdr:nvSpPr>
        <xdr:cNvPr id="528087" name="Line 9">
          <a:extLst>
            <a:ext uri="{FF2B5EF4-FFF2-40B4-BE49-F238E27FC236}">
              <a16:creationId xmlns:a16="http://schemas.microsoft.com/office/drawing/2014/main" id="{7357B1BB-7FAA-081F-0D0A-BB708BA5E1A9}"/>
            </a:ext>
          </a:extLst>
        </xdr:cNvPr>
        <xdr:cNvSpPr>
          <a:spLocks noChangeShapeType="1"/>
        </xdr:cNvSpPr>
      </xdr:nvSpPr>
      <xdr:spPr bwMode="auto">
        <a:xfrm flipV="1">
          <a:off x="42576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9525</xdr:rowOff>
    </xdr:from>
    <xdr:to>
      <xdr:col>8</xdr:col>
      <xdr:colOff>76200</xdr:colOff>
      <xdr:row>18</xdr:row>
      <xdr:rowOff>0</xdr:rowOff>
    </xdr:to>
    <xdr:sp macro="" textlink="">
      <xdr:nvSpPr>
        <xdr:cNvPr id="528088" name="Line 10">
          <a:extLst>
            <a:ext uri="{FF2B5EF4-FFF2-40B4-BE49-F238E27FC236}">
              <a16:creationId xmlns:a16="http://schemas.microsoft.com/office/drawing/2014/main" id="{08EED608-740D-CD78-30B8-BFFD71343605}"/>
            </a:ext>
          </a:extLst>
        </xdr:cNvPr>
        <xdr:cNvSpPr>
          <a:spLocks noChangeShapeType="1"/>
        </xdr:cNvSpPr>
      </xdr:nvSpPr>
      <xdr:spPr bwMode="auto">
        <a:xfrm flipV="1">
          <a:off x="13620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36</xdr:col>
      <xdr:colOff>85725</xdr:colOff>
      <xdr:row>28</xdr:row>
      <xdr:rowOff>9525</xdr:rowOff>
    </xdr:to>
    <xdr:sp macro="" textlink="">
      <xdr:nvSpPr>
        <xdr:cNvPr id="528089" name="Line 11">
          <a:extLst>
            <a:ext uri="{FF2B5EF4-FFF2-40B4-BE49-F238E27FC236}">
              <a16:creationId xmlns:a16="http://schemas.microsoft.com/office/drawing/2014/main" id="{21C80C01-103A-D60A-B06D-6349E331F356}"/>
            </a:ext>
          </a:extLst>
        </xdr:cNvPr>
        <xdr:cNvSpPr>
          <a:spLocks noChangeShapeType="1"/>
        </xdr:cNvSpPr>
      </xdr:nvSpPr>
      <xdr:spPr bwMode="auto">
        <a:xfrm>
          <a:off x="6438900" y="3962400"/>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18</xdr:row>
      <xdr:rowOff>0</xdr:rowOff>
    </xdr:from>
    <xdr:to>
      <xdr:col>44</xdr:col>
      <xdr:colOff>95250</xdr:colOff>
      <xdr:row>18</xdr:row>
      <xdr:rowOff>0</xdr:rowOff>
    </xdr:to>
    <xdr:sp macro="" textlink="">
      <xdr:nvSpPr>
        <xdr:cNvPr id="528090" name="Line 12">
          <a:extLst>
            <a:ext uri="{FF2B5EF4-FFF2-40B4-BE49-F238E27FC236}">
              <a16:creationId xmlns:a16="http://schemas.microsoft.com/office/drawing/2014/main" id="{EC3C1392-51E5-C979-ADFA-BEAE7798BF14}"/>
            </a:ext>
          </a:extLst>
        </xdr:cNvPr>
        <xdr:cNvSpPr>
          <a:spLocks noChangeShapeType="1"/>
        </xdr:cNvSpPr>
      </xdr:nvSpPr>
      <xdr:spPr bwMode="auto">
        <a:xfrm>
          <a:off x="64389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18</xdr:row>
      <xdr:rowOff>0</xdr:rowOff>
    </xdr:from>
    <xdr:to>
      <xdr:col>44</xdr:col>
      <xdr:colOff>95250</xdr:colOff>
      <xdr:row>28</xdr:row>
      <xdr:rowOff>0</xdr:rowOff>
    </xdr:to>
    <xdr:sp macro="" textlink="">
      <xdr:nvSpPr>
        <xdr:cNvPr id="528091" name="Line 13">
          <a:extLst>
            <a:ext uri="{FF2B5EF4-FFF2-40B4-BE49-F238E27FC236}">
              <a16:creationId xmlns:a16="http://schemas.microsoft.com/office/drawing/2014/main" id="{9F211D19-8ECB-D5B0-E79D-DAA40B2130D1}"/>
            </a:ext>
          </a:extLst>
        </xdr:cNvPr>
        <xdr:cNvSpPr>
          <a:spLocks noChangeShapeType="1"/>
        </xdr:cNvSpPr>
      </xdr:nvSpPr>
      <xdr:spPr bwMode="auto">
        <a:xfrm>
          <a:off x="7896225" y="3962400"/>
          <a:ext cx="0" cy="2095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52</xdr:col>
      <xdr:colOff>85725</xdr:colOff>
      <xdr:row>28</xdr:row>
      <xdr:rowOff>9525</xdr:rowOff>
    </xdr:to>
    <xdr:sp macro="" textlink="">
      <xdr:nvSpPr>
        <xdr:cNvPr id="528092" name="Line 14">
          <a:extLst>
            <a:ext uri="{FF2B5EF4-FFF2-40B4-BE49-F238E27FC236}">
              <a16:creationId xmlns:a16="http://schemas.microsoft.com/office/drawing/2014/main" id="{B305D8AC-5131-DE24-65E8-86F405B0D452}"/>
            </a:ext>
          </a:extLst>
        </xdr:cNvPr>
        <xdr:cNvSpPr>
          <a:spLocks noChangeShapeType="1"/>
        </xdr:cNvSpPr>
      </xdr:nvSpPr>
      <xdr:spPr bwMode="auto">
        <a:xfrm>
          <a:off x="9334500" y="3962400"/>
          <a:ext cx="0" cy="21050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52</xdr:col>
      <xdr:colOff>85725</xdr:colOff>
      <xdr:row>18</xdr:row>
      <xdr:rowOff>0</xdr:rowOff>
    </xdr:from>
    <xdr:to>
      <xdr:col>60</xdr:col>
      <xdr:colOff>95250</xdr:colOff>
      <xdr:row>18</xdr:row>
      <xdr:rowOff>0</xdr:rowOff>
    </xdr:to>
    <xdr:sp macro="" textlink="">
      <xdr:nvSpPr>
        <xdr:cNvPr id="528093" name="Line 15">
          <a:extLst>
            <a:ext uri="{FF2B5EF4-FFF2-40B4-BE49-F238E27FC236}">
              <a16:creationId xmlns:a16="http://schemas.microsoft.com/office/drawing/2014/main" id="{90D6D803-F9E0-34EF-460F-0278E7D1083B}"/>
            </a:ext>
          </a:extLst>
        </xdr:cNvPr>
        <xdr:cNvSpPr>
          <a:spLocks noChangeShapeType="1"/>
        </xdr:cNvSpPr>
      </xdr:nvSpPr>
      <xdr:spPr bwMode="auto">
        <a:xfrm>
          <a:off x="93345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60</xdr:col>
      <xdr:colOff>95250</xdr:colOff>
      <xdr:row>18</xdr:row>
      <xdr:rowOff>0</xdr:rowOff>
    </xdr:from>
    <xdr:to>
      <xdr:col>60</xdr:col>
      <xdr:colOff>95250</xdr:colOff>
      <xdr:row>27</xdr:row>
      <xdr:rowOff>200025</xdr:rowOff>
    </xdr:to>
    <xdr:sp macro="" textlink="">
      <xdr:nvSpPr>
        <xdr:cNvPr id="528094" name="Line 16">
          <a:extLst>
            <a:ext uri="{FF2B5EF4-FFF2-40B4-BE49-F238E27FC236}">
              <a16:creationId xmlns:a16="http://schemas.microsoft.com/office/drawing/2014/main" id="{DBD3D58E-8714-4D83-7C5E-88426BA3C6B6}"/>
            </a:ext>
          </a:extLst>
        </xdr:cNvPr>
        <xdr:cNvSpPr>
          <a:spLocks noChangeShapeType="1"/>
        </xdr:cNvSpPr>
      </xdr:nvSpPr>
      <xdr:spPr bwMode="auto">
        <a:xfrm>
          <a:off x="10791825" y="3962400"/>
          <a:ext cx="0" cy="2085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14</xdr:row>
      <xdr:rowOff>9525</xdr:rowOff>
    </xdr:from>
    <xdr:to>
      <xdr:col>56</xdr:col>
      <xdr:colOff>76200</xdr:colOff>
      <xdr:row>18</xdr:row>
      <xdr:rowOff>0</xdr:rowOff>
    </xdr:to>
    <xdr:sp macro="" textlink="">
      <xdr:nvSpPr>
        <xdr:cNvPr id="528095" name="Line 17">
          <a:extLst>
            <a:ext uri="{FF2B5EF4-FFF2-40B4-BE49-F238E27FC236}">
              <a16:creationId xmlns:a16="http://schemas.microsoft.com/office/drawing/2014/main" id="{82A0BC9C-5817-53FA-BC2F-C3C1DC86754D}"/>
            </a:ext>
          </a:extLst>
        </xdr:cNvPr>
        <xdr:cNvSpPr>
          <a:spLocks noChangeShapeType="1"/>
        </xdr:cNvSpPr>
      </xdr:nvSpPr>
      <xdr:spPr bwMode="auto">
        <a:xfrm flipV="1">
          <a:off x="100488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9525</xdr:rowOff>
    </xdr:from>
    <xdr:to>
      <xdr:col>40</xdr:col>
      <xdr:colOff>76200</xdr:colOff>
      <xdr:row>18</xdr:row>
      <xdr:rowOff>0</xdr:rowOff>
    </xdr:to>
    <xdr:sp macro="" textlink="">
      <xdr:nvSpPr>
        <xdr:cNvPr id="528096" name="Line 18">
          <a:extLst>
            <a:ext uri="{FF2B5EF4-FFF2-40B4-BE49-F238E27FC236}">
              <a16:creationId xmlns:a16="http://schemas.microsoft.com/office/drawing/2014/main" id="{D6D46227-1775-9F1A-9576-B95C218379D7}"/>
            </a:ext>
          </a:extLst>
        </xdr:cNvPr>
        <xdr:cNvSpPr>
          <a:spLocks noChangeShapeType="1"/>
        </xdr:cNvSpPr>
      </xdr:nvSpPr>
      <xdr:spPr bwMode="auto">
        <a:xfrm flipV="1">
          <a:off x="71532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14</xdr:row>
      <xdr:rowOff>0</xdr:rowOff>
    </xdr:from>
    <xdr:to>
      <xdr:col>56</xdr:col>
      <xdr:colOff>76200</xdr:colOff>
      <xdr:row>14</xdr:row>
      <xdr:rowOff>0</xdr:rowOff>
    </xdr:to>
    <xdr:sp macro="" textlink="">
      <xdr:nvSpPr>
        <xdr:cNvPr id="528097" name="Line 19">
          <a:extLst>
            <a:ext uri="{FF2B5EF4-FFF2-40B4-BE49-F238E27FC236}">
              <a16:creationId xmlns:a16="http://schemas.microsoft.com/office/drawing/2014/main" id="{05993065-0235-4ECF-E9D3-455DD82EF761}"/>
            </a:ext>
          </a:extLst>
        </xdr:cNvPr>
        <xdr:cNvSpPr>
          <a:spLocks noChangeShapeType="1"/>
        </xdr:cNvSpPr>
      </xdr:nvSpPr>
      <xdr:spPr bwMode="auto">
        <a:xfrm>
          <a:off x="71532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14</xdr:row>
      <xdr:rowOff>0</xdr:rowOff>
    </xdr:from>
    <xdr:to>
      <xdr:col>24</xdr:col>
      <xdr:colOff>76200</xdr:colOff>
      <xdr:row>14</xdr:row>
      <xdr:rowOff>0</xdr:rowOff>
    </xdr:to>
    <xdr:sp macro="" textlink="">
      <xdr:nvSpPr>
        <xdr:cNvPr id="528098" name="Line 20">
          <a:extLst>
            <a:ext uri="{FF2B5EF4-FFF2-40B4-BE49-F238E27FC236}">
              <a16:creationId xmlns:a16="http://schemas.microsoft.com/office/drawing/2014/main" id="{49056E2E-EBF9-417D-D17C-C51E32220CBD}"/>
            </a:ext>
          </a:extLst>
        </xdr:cNvPr>
        <xdr:cNvSpPr>
          <a:spLocks noChangeShapeType="1"/>
        </xdr:cNvSpPr>
      </xdr:nvSpPr>
      <xdr:spPr bwMode="auto">
        <a:xfrm>
          <a:off x="13620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16</xdr:col>
      <xdr:colOff>76200</xdr:colOff>
      <xdr:row>14</xdr:row>
      <xdr:rowOff>0</xdr:rowOff>
    </xdr:to>
    <xdr:sp macro="" textlink="">
      <xdr:nvSpPr>
        <xdr:cNvPr id="528099" name="Line 21">
          <a:extLst>
            <a:ext uri="{FF2B5EF4-FFF2-40B4-BE49-F238E27FC236}">
              <a16:creationId xmlns:a16="http://schemas.microsoft.com/office/drawing/2014/main" id="{6D5B3303-A510-20B1-6587-D209C22ACC07}"/>
            </a:ext>
          </a:extLst>
        </xdr:cNvPr>
        <xdr:cNvSpPr>
          <a:spLocks noChangeShapeType="1"/>
        </xdr:cNvSpPr>
      </xdr:nvSpPr>
      <xdr:spPr bwMode="auto">
        <a:xfrm flipV="1">
          <a:off x="280987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7</xdr:row>
      <xdr:rowOff>0</xdr:rowOff>
    </xdr:from>
    <xdr:to>
      <xdr:col>48</xdr:col>
      <xdr:colOff>85725</xdr:colOff>
      <xdr:row>14</xdr:row>
      <xdr:rowOff>0</xdr:rowOff>
    </xdr:to>
    <xdr:sp macro="" textlink="">
      <xdr:nvSpPr>
        <xdr:cNvPr id="528100" name="Line 22">
          <a:extLst>
            <a:ext uri="{FF2B5EF4-FFF2-40B4-BE49-F238E27FC236}">
              <a16:creationId xmlns:a16="http://schemas.microsoft.com/office/drawing/2014/main" id="{6D93D5D9-CC9E-DE2A-4383-55086118B3F9}"/>
            </a:ext>
          </a:extLst>
        </xdr:cNvPr>
        <xdr:cNvSpPr>
          <a:spLocks noChangeShapeType="1"/>
        </xdr:cNvSpPr>
      </xdr:nvSpPr>
      <xdr:spPr bwMode="auto">
        <a:xfrm flipV="1">
          <a:off x="86106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xdr:row>
      <xdr:rowOff>0</xdr:rowOff>
    </xdr:from>
    <xdr:to>
      <xdr:col>48</xdr:col>
      <xdr:colOff>76200</xdr:colOff>
      <xdr:row>7</xdr:row>
      <xdr:rowOff>0</xdr:rowOff>
    </xdr:to>
    <xdr:sp macro="" textlink="">
      <xdr:nvSpPr>
        <xdr:cNvPr id="528101" name="Line 23">
          <a:extLst>
            <a:ext uri="{FF2B5EF4-FFF2-40B4-BE49-F238E27FC236}">
              <a16:creationId xmlns:a16="http://schemas.microsoft.com/office/drawing/2014/main" id="{75C44070-0E01-6231-56D4-B5599246CEC8}"/>
            </a:ext>
          </a:extLst>
        </xdr:cNvPr>
        <xdr:cNvSpPr>
          <a:spLocks noChangeShapeType="1"/>
        </xdr:cNvSpPr>
      </xdr:nvSpPr>
      <xdr:spPr bwMode="auto">
        <a:xfrm>
          <a:off x="2809875"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xdr:row>
      <xdr:rowOff>180975</xdr:rowOff>
    </xdr:from>
    <xdr:to>
      <xdr:col>33</xdr:col>
      <xdr:colOff>0</xdr:colOff>
      <xdr:row>7</xdr:row>
      <xdr:rowOff>0</xdr:rowOff>
    </xdr:to>
    <xdr:sp macro="" textlink="">
      <xdr:nvSpPr>
        <xdr:cNvPr id="528102" name="Line 24">
          <a:extLst>
            <a:ext uri="{FF2B5EF4-FFF2-40B4-BE49-F238E27FC236}">
              <a16:creationId xmlns:a16="http://schemas.microsoft.com/office/drawing/2014/main" id="{C8158821-4971-0B8D-C5BB-29117C2DE872}"/>
            </a:ext>
          </a:extLst>
        </xdr:cNvPr>
        <xdr:cNvSpPr>
          <a:spLocks noChangeShapeType="1"/>
        </xdr:cNvSpPr>
      </xdr:nvSpPr>
      <xdr:spPr bwMode="auto">
        <a:xfrm flipV="1">
          <a:off x="58102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xdr:row>
      <xdr:rowOff>104775</xdr:rowOff>
    </xdr:from>
    <xdr:to>
      <xdr:col>33</xdr:col>
      <xdr:colOff>0</xdr:colOff>
      <xdr:row>7</xdr:row>
      <xdr:rowOff>0</xdr:rowOff>
    </xdr:to>
    <xdr:sp macro="" textlink="">
      <xdr:nvSpPr>
        <xdr:cNvPr id="528103" name="Line 25">
          <a:extLst>
            <a:ext uri="{FF2B5EF4-FFF2-40B4-BE49-F238E27FC236}">
              <a16:creationId xmlns:a16="http://schemas.microsoft.com/office/drawing/2014/main" id="{B6FC2588-0F17-85DC-9051-644C57D6E3FE}"/>
            </a:ext>
          </a:extLst>
        </xdr:cNvPr>
        <xdr:cNvSpPr>
          <a:spLocks noChangeShapeType="1"/>
        </xdr:cNvSpPr>
      </xdr:nvSpPr>
      <xdr:spPr bwMode="auto">
        <a:xfrm flipV="1">
          <a:off x="5810250" y="1133475"/>
          <a:ext cx="0" cy="523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22</xdr:row>
      <xdr:rowOff>0</xdr:rowOff>
    </xdr:from>
    <xdr:to>
      <xdr:col>70</xdr:col>
      <xdr:colOff>85725</xdr:colOff>
      <xdr:row>22</xdr:row>
      <xdr:rowOff>0</xdr:rowOff>
    </xdr:to>
    <xdr:sp macro="" textlink="">
      <xdr:nvSpPr>
        <xdr:cNvPr id="528104" name="Line 26">
          <a:extLst>
            <a:ext uri="{FF2B5EF4-FFF2-40B4-BE49-F238E27FC236}">
              <a16:creationId xmlns:a16="http://schemas.microsoft.com/office/drawing/2014/main" id="{C28547B6-5FAF-7D92-CE4E-C2EFD735E53E}"/>
            </a:ext>
          </a:extLst>
        </xdr:cNvPr>
        <xdr:cNvSpPr>
          <a:spLocks noChangeShapeType="1"/>
        </xdr:cNvSpPr>
      </xdr:nvSpPr>
      <xdr:spPr bwMode="auto">
        <a:xfrm>
          <a:off x="118586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18</xdr:row>
      <xdr:rowOff>0</xdr:rowOff>
    </xdr:from>
    <xdr:to>
      <xdr:col>68</xdr:col>
      <xdr:colOff>85725</xdr:colOff>
      <xdr:row>22</xdr:row>
      <xdr:rowOff>0</xdr:rowOff>
    </xdr:to>
    <xdr:sp macro="" textlink="">
      <xdr:nvSpPr>
        <xdr:cNvPr id="528105" name="Line 27">
          <a:extLst>
            <a:ext uri="{FF2B5EF4-FFF2-40B4-BE49-F238E27FC236}">
              <a16:creationId xmlns:a16="http://schemas.microsoft.com/office/drawing/2014/main" id="{874A2105-A51A-DA84-8540-3134521B9E56}"/>
            </a:ext>
          </a:extLst>
        </xdr:cNvPr>
        <xdr:cNvSpPr>
          <a:spLocks noChangeShapeType="1"/>
        </xdr:cNvSpPr>
      </xdr:nvSpPr>
      <xdr:spPr bwMode="auto">
        <a:xfrm>
          <a:off x="122301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18</xdr:row>
      <xdr:rowOff>0</xdr:rowOff>
    </xdr:from>
    <xdr:to>
      <xdr:col>76</xdr:col>
      <xdr:colOff>95250</xdr:colOff>
      <xdr:row>18</xdr:row>
      <xdr:rowOff>0</xdr:rowOff>
    </xdr:to>
    <xdr:sp macro="" textlink="">
      <xdr:nvSpPr>
        <xdr:cNvPr id="528106" name="Line 28">
          <a:extLst>
            <a:ext uri="{FF2B5EF4-FFF2-40B4-BE49-F238E27FC236}">
              <a16:creationId xmlns:a16="http://schemas.microsoft.com/office/drawing/2014/main" id="{B80B7C8D-BCCA-AAD7-EF74-86C6A24092AC}"/>
            </a:ext>
          </a:extLst>
        </xdr:cNvPr>
        <xdr:cNvSpPr>
          <a:spLocks noChangeShapeType="1"/>
        </xdr:cNvSpPr>
      </xdr:nvSpPr>
      <xdr:spPr bwMode="auto">
        <a:xfrm>
          <a:off x="122301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22</xdr:row>
      <xdr:rowOff>0</xdr:rowOff>
    </xdr:from>
    <xdr:to>
      <xdr:col>66</xdr:col>
      <xdr:colOff>76200</xdr:colOff>
      <xdr:row>27</xdr:row>
      <xdr:rowOff>200025</xdr:rowOff>
    </xdr:to>
    <xdr:sp macro="" textlink="">
      <xdr:nvSpPr>
        <xdr:cNvPr id="528107" name="Line 29">
          <a:extLst>
            <a:ext uri="{FF2B5EF4-FFF2-40B4-BE49-F238E27FC236}">
              <a16:creationId xmlns:a16="http://schemas.microsoft.com/office/drawing/2014/main" id="{9B7970B4-820F-0C04-AE73-02AE7723EDB5}"/>
            </a:ext>
          </a:extLst>
        </xdr:cNvPr>
        <xdr:cNvSpPr>
          <a:spLocks noChangeShapeType="1"/>
        </xdr:cNvSpPr>
      </xdr:nvSpPr>
      <xdr:spPr bwMode="auto">
        <a:xfrm flipV="1">
          <a:off x="1185862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22</xdr:row>
      <xdr:rowOff>0</xdr:rowOff>
    </xdr:from>
    <xdr:to>
      <xdr:col>74</xdr:col>
      <xdr:colOff>85725</xdr:colOff>
      <xdr:row>27</xdr:row>
      <xdr:rowOff>200025</xdr:rowOff>
    </xdr:to>
    <xdr:sp macro="" textlink="">
      <xdr:nvSpPr>
        <xdr:cNvPr id="528108" name="Line 30">
          <a:extLst>
            <a:ext uri="{FF2B5EF4-FFF2-40B4-BE49-F238E27FC236}">
              <a16:creationId xmlns:a16="http://schemas.microsoft.com/office/drawing/2014/main" id="{BB7BCCC2-7699-4DAB-2540-460C1DC8E805}"/>
            </a:ext>
          </a:extLst>
        </xdr:cNvPr>
        <xdr:cNvSpPr>
          <a:spLocks noChangeShapeType="1"/>
        </xdr:cNvSpPr>
      </xdr:nvSpPr>
      <xdr:spPr bwMode="auto">
        <a:xfrm flipV="1">
          <a:off x="133159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22</xdr:row>
      <xdr:rowOff>0</xdr:rowOff>
    </xdr:from>
    <xdr:to>
      <xdr:col>78</xdr:col>
      <xdr:colOff>95250</xdr:colOff>
      <xdr:row>22</xdr:row>
      <xdr:rowOff>0</xdr:rowOff>
    </xdr:to>
    <xdr:sp macro="" textlink="">
      <xdr:nvSpPr>
        <xdr:cNvPr id="528109" name="Line 31">
          <a:extLst>
            <a:ext uri="{FF2B5EF4-FFF2-40B4-BE49-F238E27FC236}">
              <a16:creationId xmlns:a16="http://schemas.microsoft.com/office/drawing/2014/main" id="{2937B036-6A62-A704-AE07-96EA52DC995D}"/>
            </a:ext>
          </a:extLst>
        </xdr:cNvPr>
        <xdr:cNvSpPr>
          <a:spLocks noChangeShapeType="1"/>
        </xdr:cNvSpPr>
      </xdr:nvSpPr>
      <xdr:spPr bwMode="auto">
        <a:xfrm>
          <a:off x="133159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95250</xdr:colOff>
      <xdr:row>18</xdr:row>
      <xdr:rowOff>19050</xdr:rowOff>
    </xdr:from>
    <xdr:to>
      <xdr:col>76</xdr:col>
      <xdr:colOff>95250</xdr:colOff>
      <xdr:row>22</xdr:row>
      <xdr:rowOff>19050</xdr:rowOff>
    </xdr:to>
    <xdr:sp macro="" textlink="">
      <xdr:nvSpPr>
        <xdr:cNvPr id="528110" name="Line 32">
          <a:extLst>
            <a:ext uri="{FF2B5EF4-FFF2-40B4-BE49-F238E27FC236}">
              <a16:creationId xmlns:a16="http://schemas.microsoft.com/office/drawing/2014/main" id="{CB6C02D1-EC0B-5D8C-9CD3-6D2D707A9F5A}"/>
            </a:ext>
          </a:extLst>
        </xdr:cNvPr>
        <xdr:cNvSpPr>
          <a:spLocks noChangeShapeType="1"/>
        </xdr:cNvSpPr>
      </xdr:nvSpPr>
      <xdr:spPr bwMode="auto">
        <a:xfrm>
          <a:off x="13687425" y="398145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22</xdr:row>
      <xdr:rowOff>0</xdr:rowOff>
    </xdr:from>
    <xdr:to>
      <xdr:col>86</xdr:col>
      <xdr:colOff>85725</xdr:colOff>
      <xdr:row>22</xdr:row>
      <xdr:rowOff>0</xdr:rowOff>
    </xdr:to>
    <xdr:sp macro="" textlink="">
      <xdr:nvSpPr>
        <xdr:cNvPr id="528111" name="Line 33">
          <a:extLst>
            <a:ext uri="{FF2B5EF4-FFF2-40B4-BE49-F238E27FC236}">
              <a16:creationId xmlns:a16="http://schemas.microsoft.com/office/drawing/2014/main" id="{DF05CEA7-F78A-2697-9FFB-9B839383D8EE}"/>
            </a:ext>
          </a:extLst>
        </xdr:cNvPr>
        <xdr:cNvSpPr>
          <a:spLocks noChangeShapeType="1"/>
        </xdr:cNvSpPr>
      </xdr:nvSpPr>
      <xdr:spPr bwMode="auto">
        <a:xfrm>
          <a:off x="147542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18</xdr:row>
      <xdr:rowOff>0</xdr:rowOff>
    </xdr:from>
    <xdr:to>
      <xdr:col>84</xdr:col>
      <xdr:colOff>85725</xdr:colOff>
      <xdr:row>22</xdr:row>
      <xdr:rowOff>0</xdr:rowOff>
    </xdr:to>
    <xdr:sp macro="" textlink="">
      <xdr:nvSpPr>
        <xdr:cNvPr id="528112" name="Line 34">
          <a:extLst>
            <a:ext uri="{FF2B5EF4-FFF2-40B4-BE49-F238E27FC236}">
              <a16:creationId xmlns:a16="http://schemas.microsoft.com/office/drawing/2014/main" id="{ECB69712-10DF-748D-6E1F-DF27FC63761E}"/>
            </a:ext>
          </a:extLst>
        </xdr:cNvPr>
        <xdr:cNvSpPr>
          <a:spLocks noChangeShapeType="1"/>
        </xdr:cNvSpPr>
      </xdr:nvSpPr>
      <xdr:spPr bwMode="auto">
        <a:xfrm>
          <a:off x="151257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18</xdr:row>
      <xdr:rowOff>0</xdr:rowOff>
    </xdr:from>
    <xdr:to>
      <xdr:col>92</xdr:col>
      <xdr:colOff>95250</xdr:colOff>
      <xdr:row>18</xdr:row>
      <xdr:rowOff>0</xdr:rowOff>
    </xdr:to>
    <xdr:sp macro="" textlink="">
      <xdr:nvSpPr>
        <xdr:cNvPr id="528113" name="Line 35">
          <a:extLst>
            <a:ext uri="{FF2B5EF4-FFF2-40B4-BE49-F238E27FC236}">
              <a16:creationId xmlns:a16="http://schemas.microsoft.com/office/drawing/2014/main" id="{9D690FF5-00D6-0CB4-C74A-74D298FFA7FF}"/>
            </a:ext>
          </a:extLst>
        </xdr:cNvPr>
        <xdr:cNvSpPr>
          <a:spLocks noChangeShapeType="1"/>
        </xdr:cNvSpPr>
      </xdr:nvSpPr>
      <xdr:spPr bwMode="auto">
        <a:xfrm>
          <a:off x="151257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22</xdr:row>
      <xdr:rowOff>0</xdr:rowOff>
    </xdr:from>
    <xdr:to>
      <xdr:col>82</xdr:col>
      <xdr:colOff>76200</xdr:colOff>
      <xdr:row>28</xdr:row>
      <xdr:rowOff>9525</xdr:rowOff>
    </xdr:to>
    <xdr:sp macro="" textlink="">
      <xdr:nvSpPr>
        <xdr:cNvPr id="528114" name="Line 36">
          <a:extLst>
            <a:ext uri="{FF2B5EF4-FFF2-40B4-BE49-F238E27FC236}">
              <a16:creationId xmlns:a16="http://schemas.microsoft.com/office/drawing/2014/main" id="{16028774-DE18-07EF-458A-E7EC414E667C}"/>
            </a:ext>
          </a:extLst>
        </xdr:cNvPr>
        <xdr:cNvSpPr>
          <a:spLocks noChangeShapeType="1"/>
        </xdr:cNvSpPr>
      </xdr:nvSpPr>
      <xdr:spPr bwMode="auto">
        <a:xfrm flipV="1">
          <a:off x="14754225" y="4800600"/>
          <a:ext cx="0" cy="12668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22</xdr:row>
      <xdr:rowOff>0</xdr:rowOff>
    </xdr:from>
    <xdr:to>
      <xdr:col>90</xdr:col>
      <xdr:colOff>85725</xdr:colOff>
      <xdr:row>27</xdr:row>
      <xdr:rowOff>200025</xdr:rowOff>
    </xdr:to>
    <xdr:sp macro="" textlink="">
      <xdr:nvSpPr>
        <xdr:cNvPr id="528115" name="Line 37">
          <a:extLst>
            <a:ext uri="{FF2B5EF4-FFF2-40B4-BE49-F238E27FC236}">
              <a16:creationId xmlns:a16="http://schemas.microsoft.com/office/drawing/2014/main" id="{377E47F8-EAC2-EDD2-4558-AAA64949D531}"/>
            </a:ext>
          </a:extLst>
        </xdr:cNvPr>
        <xdr:cNvSpPr>
          <a:spLocks noChangeShapeType="1"/>
        </xdr:cNvSpPr>
      </xdr:nvSpPr>
      <xdr:spPr bwMode="auto">
        <a:xfrm flipV="1">
          <a:off x="162115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22</xdr:row>
      <xdr:rowOff>0</xdr:rowOff>
    </xdr:from>
    <xdr:to>
      <xdr:col>94</xdr:col>
      <xdr:colOff>95250</xdr:colOff>
      <xdr:row>22</xdr:row>
      <xdr:rowOff>0</xdr:rowOff>
    </xdr:to>
    <xdr:sp macro="" textlink="">
      <xdr:nvSpPr>
        <xdr:cNvPr id="528116" name="Line 38">
          <a:extLst>
            <a:ext uri="{FF2B5EF4-FFF2-40B4-BE49-F238E27FC236}">
              <a16:creationId xmlns:a16="http://schemas.microsoft.com/office/drawing/2014/main" id="{801A81B2-64E0-035B-F2B9-283059BA7CBB}"/>
            </a:ext>
          </a:extLst>
        </xdr:cNvPr>
        <xdr:cNvSpPr>
          <a:spLocks noChangeShapeType="1"/>
        </xdr:cNvSpPr>
      </xdr:nvSpPr>
      <xdr:spPr bwMode="auto">
        <a:xfrm>
          <a:off x="162115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92</xdr:col>
      <xdr:colOff>95250</xdr:colOff>
      <xdr:row>18</xdr:row>
      <xdr:rowOff>0</xdr:rowOff>
    </xdr:from>
    <xdr:to>
      <xdr:col>92</xdr:col>
      <xdr:colOff>95250</xdr:colOff>
      <xdr:row>22</xdr:row>
      <xdr:rowOff>0</xdr:rowOff>
    </xdr:to>
    <xdr:sp macro="" textlink="">
      <xdr:nvSpPr>
        <xdr:cNvPr id="528117" name="Line 39">
          <a:extLst>
            <a:ext uri="{FF2B5EF4-FFF2-40B4-BE49-F238E27FC236}">
              <a16:creationId xmlns:a16="http://schemas.microsoft.com/office/drawing/2014/main" id="{1793F367-B37F-FC3D-708A-5622631C001C}"/>
            </a:ext>
          </a:extLst>
        </xdr:cNvPr>
        <xdr:cNvSpPr>
          <a:spLocks noChangeShapeType="1"/>
        </xdr:cNvSpPr>
      </xdr:nvSpPr>
      <xdr:spPr bwMode="auto">
        <a:xfrm>
          <a:off x="165830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14</xdr:row>
      <xdr:rowOff>0</xdr:rowOff>
    </xdr:from>
    <xdr:to>
      <xdr:col>88</xdr:col>
      <xdr:colOff>76200</xdr:colOff>
      <xdr:row>18</xdr:row>
      <xdr:rowOff>0</xdr:rowOff>
    </xdr:to>
    <xdr:sp macro="" textlink="">
      <xdr:nvSpPr>
        <xdr:cNvPr id="528118" name="Line 40">
          <a:extLst>
            <a:ext uri="{FF2B5EF4-FFF2-40B4-BE49-F238E27FC236}">
              <a16:creationId xmlns:a16="http://schemas.microsoft.com/office/drawing/2014/main" id="{FE0454E9-FB7C-F025-9C7C-B471E8DCF476}"/>
            </a:ext>
          </a:extLst>
        </xdr:cNvPr>
        <xdr:cNvSpPr>
          <a:spLocks noChangeShapeType="1"/>
        </xdr:cNvSpPr>
      </xdr:nvSpPr>
      <xdr:spPr bwMode="auto">
        <a:xfrm flipV="1">
          <a:off x="158400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9525</xdr:rowOff>
    </xdr:from>
    <xdr:to>
      <xdr:col>72</xdr:col>
      <xdr:colOff>76200</xdr:colOff>
      <xdr:row>18</xdr:row>
      <xdr:rowOff>0</xdr:rowOff>
    </xdr:to>
    <xdr:sp macro="" textlink="">
      <xdr:nvSpPr>
        <xdr:cNvPr id="528119" name="Line 41">
          <a:extLst>
            <a:ext uri="{FF2B5EF4-FFF2-40B4-BE49-F238E27FC236}">
              <a16:creationId xmlns:a16="http://schemas.microsoft.com/office/drawing/2014/main" id="{DF8CE4F7-7A65-8AD7-1279-80513AABA9B4}"/>
            </a:ext>
          </a:extLst>
        </xdr:cNvPr>
        <xdr:cNvSpPr>
          <a:spLocks noChangeShapeType="1"/>
        </xdr:cNvSpPr>
      </xdr:nvSpPr>
      <xdr:spPr bwMode="auto">
        <a:xfrm flipV="1">
          <a:off x="129444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22</xdr:row>
      <xdr:rowOff>0</xdr:rowOff>
    </xdr:from>
    <xdr:to>
      <xdr:col>102</xdr:col>
      <xdr:colOff>85725</xdr:colOff>
      <xdr:row>22</xdr:row>
      <xdr:rowOff>0</xdr:rowOff>
    </xdr:to>
    <xdr:sp macro="" textlink="">
      <xdr:nvSpPr>
        <xdr:cNvPr id="528120" name="Line 42">
          <a:extLst>
            <a:ext uri="{FF2B5EF4-FFF2-40B4-BE49-F238E27FC236}">
              <a16:creationId xmlns:a16="http://schemas.microsoft.com/office/drawing/2014/main" id="{38FDCC8C-CB9E-ED58-758D-1A2FFE24EA3F}"/>
            </a:ext>
          </a:extLst>
        </xdr:cNvPr>
        <xdr:cNvSpPr>
          <a:spLocks noChangeShapeType="1"/>
        </xdr:cNvSpPr>
      </xdr:nvSpPr>
      <xdr:spPr bwMode="auto">
        <a:xfrm>
          <a:off x="176498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18</xdr:row>
      <xdr:rowOff>0</xdr:rowOff>
    </xdr:from>
    <xdr:to>
      <xdr:col>100</xdr:col>
      <xdr:colOff>85725</xdr:colOff>
      <xdr:row>22</xdr:row>
      <xdr:rowOff>0</xdr:rowOff>
    </xdr:to>
    <xdr:sp macro="" textlink="">
      <xdr:nvSpPr>
        <xdr:cNvPr id="528121" name="Line 43">
          <a:extLst>
            <a:ext uri="{FF2B5EF4-FFF2-40B4-BE49-F238E27FC236}">
              <a16:creationId xmlns:a16="http://schemas.microsoft.com/office/drawing/2014/main" id="{83DC21BD-7861-B99E-F71E-457BAFE9C351}"/>
            </a:ext>
          </a:extLst>
        </xdr:cNvPr>
        <xdr:cNvSpPr>
          <a:spLocks noChangeShapeType="1"/>
        </xdr:cNvSpPr>
      </xdr:nvSpPr>
      <xdr:spPr bwMode="auto">
        <a:xfrm>
          <a:off x="180213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18</xdr:row>
      <xdr:rowOff>0</xdr:rowOff>
    </xdr:from>
    <xdr:to>
      <xdr:col>108</xdr:col>
      <xdr:colOff>95250</xdr:colOff>
      <xdr:row>18</xdr:row>
      <xdr:rowOff>0</xdr:rowOff>
    </xdr:to>
    <xdr:sp macro="" textlink="">
      <xdr:nvSpPr>
        <xdr:cNvPr id="528122" name="Line 44">
          <a:extLst>
            <a:ext uri="{FF2B5EF4-FFF2-40B4-BE49-F238E27FC236}">
              <a16:creationId xmlns:a16="http://schemas.microsoft.com/office/drawing/2014/main" id="{7D67DB5C-2AE8-33B3-7D55-77B02FA39A6F}"/>
            </a:ext>
          </a:extLst>
        </xdr:cNvPr>
        <xdr:cNvSpPr>
          <a:spLocks noChangeShapeType="1"/>
        </xdr:cNvSpPr>
      </xdr:nvSpPr>
      <xdr:spPr bwMode="auto">
        <a:xfrm>
          <a:off x="180213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22</xdr:row>
      <xdr:rowOff>0</xdr:rowOff>
    </xdr:from>
    <xdr:to>
      <xdr:col>98</xdr:col>
      <xdr:colOff>76200</xdr:colOff>
      <xdr:row>28</xdr:row>
      <xdr:rowOff>0</xdr:rowOff>
    </xdr:to>
    <xdr:sp macro="" textlink="">
      <xdr:nvSpPr>
        <xdr:cNvPr id="528123" name="Line 45">
          <a:extLst>
            <a:ext uri="{FF2B5EF4-FFF2-40B4-BE49-F238E27FC236}">
              <a16:creationId xmlns:a16="http://schemas.microsoft.com/office/drawing/2014/main" id="{B3C7587A-1EEE-706F-0766-0A3434C6EA93}"/>
            </a:ext>
          </a:extLst>
        </xdr:cNvPr>
        <xdr:cNvSpPr>
          <a:spLocks noChangeShapeType="1"/>
        </xdr:cNvSpPr>
      </xdr:nvSpPr>
      <xdr:spPr bwMode="auto">
        <a:xfrm flipV="1">
          <a:off x="17649825"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22</xdr:row>
      <xdr:rowOff>0</xdr:rowOff>
    </xdr:from>
    <xdr:to>
      <xdr:col>106</xdr:col>
      <xdr:colOff>85725</xdr:colOff>
      <xdr:row>28</xdr:row>
      <xdr:rowOff>0</xdr:rowOff>
    </xdr:to>
    <xdr:sp macro="" textlink="">
      <xdr:nvSpPr>
        <xdr:cNvPr id="528124" name="Line 46">
          <a:extLst>
            <a:ext uri="{FF2B5EF4-FFF2-40B4-BE49-F238E27FC236}">
              <a16:creationId xmlns:a16="http://schemas.microsoft.com/office/drawing/2014/main" id="{D289BFAB-513F-7E58-7A9E-4809DC6BB6F4}"/>
            </a:ext>
          </a:extLst>
        </xdr:cNvPr>
        <xdr:cNvSpPr>
          <a:spLocks noChangeShapeType="1"/>
        </xdr:cNvSpPr>
      </xdr:nvSpPr>
      <xdr:spPr bwMode="auto">
        <a:xfrm flipV="1">
          <a:off x="191071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70</xdr:col>
      <xdr:colOff>85725</xdr:colOff>
      <xdr:row>22</xdr:row>
      <xdr:rowOff>0</xdr:rowOff>
    </xdr:from>
    <xdr:to>
      <xdr:col>70</xdr:col>
      <xdr:colOff>85725</xdr:colOff>
      <xdr:row>28</xdr:row>
      <xdr:rowOff>0</xdr:rowOff>
    </xdr:to>
    <xdr:sp macro="" textlink="">
      <xdr:nvSpPr>
        <xdr:cNvPr id="528125" name="Line 47">
          <a:extLst>
            <a:ext uri="{FF2B5EF4-FFF2-40B4-BE49-F238E27FC236}">
              <a16:creationId xmlns:a16="http://schemas.microsoft.com/office/drawing/2014/main" id="{36E72A00-00A3-8D41-0D14-423C2AF8E461}"/>
            </a:ext>
          </a:extLst>
        </xdr:cNvPr>
        <xdr:cNvSpPr>
          <a:spLocks noChangeShapeType="1"/>
        </xdr:cNvSpPr>
      </xdr:nvSpPr>
      <xdr:spPr bwMode="auto">
        <a:xfrm flipV="1">
          <a:off x="125920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86</xdr:col>
      <xdr:colOff>85725</xdr:colOff>
      <xdr:row>22</xdr:row>
      <xdr:rowOff>0</xdr:rowOff>
    </xdr:from>
    <xdr:to>
      <xdr:col>86</xdr:col>
      <xdr:colOff>85725</xdr:colOff>
      <xdr:row>28</xdr:row>
      <xdr:rowOff>0</xdr:rowOff>
    </xdr:to>
    <xdr:sp macro="" textlink="">
      <xdr:nvSpPr>
        <xdr:cNvPr id="528126" name="Line 48">
          <a:extLst>
            <a:ext uri="{FF2B5EF4-FFF2-40B4-BE49-F238E27FC236}">
              <a16:creationId xmlns:a16="http://schemas.microsoft.com/office/drawing/2014/main" id="{C82D735B-3D61-72B8-A127-907AA6F5DA80}"/>
            </a:ext>
          </a:extLst>
        </xdr:cNvPr>
        <xdr:cNvSpPr>
          <a:spLocks noChangeShapeType="1"/>
        </xdr:cNvSpPr>
      </xdr:nvSpPr>
      <xdr:spPr bwMode="auto">
        <a:xfrm flipV="1">
          <a:off x="154876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94</xdr:col>
      <xdr:colOff>95250</xdr:colOff>
      <xdr:row>22</xdr:row>
      <xdr:rowOff>0</xdr:rowOff>
    </xdr:from>
    <xdr:to>
      <xdr:col>94</xdr:col>
      <xdr:colOff>95250</xdr:colOff>
      <xdr:row>26</xdr:row>
      <xdr:rowOff>0</xdr:rowOff>
    </xdr:to>
    <xdr:sp macro="" textlink="">
      <xdr:nvSpPr>
        <xdr:cNvPr id="528127" name="Line 49">
          <a:extLst>
            <a:ext uri="{FF2B5EF4-FFF2-40B4-BE49-F238E27FC236}">
              <a16:creationId xmlns:a16="http://schemas.microsoft.com/office/drawing/2014/main" id="{75293B49-236E-9A0E-9713-8F13B5BFF23F}"/>
            </a:ext>
          </a:extLst>
        </xdr:cNvPr>
        <xdr:cNvSpPr>
          <a:spLocks noChangeShapeType="1"/>
        </xdr:cNvSpPr>
      </xdr:nvSpPr>
      <xdr:spPr bwMode="auto">
        <a:xfrm flipH="1" flipV="1">
          <a:off x="16944975" y="48006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110</xdr:col>
      <xdr:colOff>95250</xdr:colOff>
      <xdr:row>22</xdr:row>
      <xdr:rowOff>0</xdr:rowOff>
    </xdr:from>
    <xdr:to>
      <xdr:col>110</xdr:col>
      <xdr:colOff>95250</xdr:colOff>
      <xdr:row>28</xdr:row>
      <xdr:rowOff>0</xdr:rowOff>
    </xdr:to>
    <xdr:sp macro="" textlink="">
      <xdr:nvSpPr>
        <xdr:cNvPr id="528128" name="Line 50">
          <a:extLst>
            <a:ext uri="{FF2B5EF4-FFF2-40B4-BE49-F238E27FC236}">
              <a16:creationId xmlns:a16="http://schemas.microsoft.com/office/drawing/2014/main" id="{8A6E8CD9-34C3-76B5-2C02-ACAAD8A6FDE2}"/>
            </a:ext>
          </a:extLst>
        </xdr:cNvPr>
        <xdr:cNvSpPr>
          <a:spLocks noChangeShapeType="1"/>
        </xdr:cNvSpPr>
      </xdr:nvSpPr>
      <xdr:spPr bwMode="auto">
        <a:xfrm flipV="1">
          <a:off x="19840575"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22</xdr:row>
      <xdr:rowOff>0</xdr:rowOff>
    </xdr:from>
    <xdr:to>
      <xdr:col>110</xdr:col>
      <xdr:colOff>95250</xdr:colOff>
      <xdr:row>22</xdr:row>
      <xdr:rowOff>0</xdr:rowOff>
    </xdr:to>
    <xdr:sp macro="" textlink="">
      <xdr:nvSpPr>
        <xdr:cNvPr id="528129" name="Line 51">
          <a:extLst>
            <a:ext uri="{FF2B5EF4-FFF2-40B4-BE49-F238E27FC236}">
              <a16:creationId xmlns:a16="http://schemas.microsoft.com/office/drawing/2014/main" id="{F262BB06-8FF6-863C-84B1-5765F8CBA6A2}"/>
            </a:ext>
          </a:extLst>
        </xdr:cNvPr>
        <xdr:cNvSpPr>
          <a:spLocks noChangeShapeType="1"/>
        </xdr:cNvSpPr>
      </xdr:nvSpPr>
      <xdr:spPr bwMode="auto">
        <a:xfrm>
          <a:off x="191071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108</xdr:col>
      <xdr:colOff>95250</xdr:colOff>
      <xdr:row>18</xdr:row>
      <xdr:rowOff>0</xdr:rowOff>
    </xdr:from>
    <xdr:to>
      <xdr:col>108</xdr:col>
      <xdr:colOff>95250</xdr:colOff>
      <xdr:row>22</xdr:row>
      <xdr:rowOff>0</xdr:rowOff>
    </xdr:to>
    <xdr:sp macro="" textlink="">
      <xdr:nvSpPr>
        <xdr:cNvPr id="528130" name="Line 52">
          <a:extLst>
            <a:ext uri="{FF2B5EF4-FFF2-40B4-BE49-F238E27FC236}">
              <a16:creationId xmlns:a16="http://schemas.microsoft.com/office/drawing/2014/main" id="{3B062CB5-529D-BDC0-224C-4BB4F45D28AD}"/>
            </a:ext>
          </a:extLst>
        </xdr:cNvPr>
        <xdr:cNvSpPr>
          <a:spLocks noChangeShapeType="1"/>
        </xdr:cNvSpPr>
      </xdr:nvSpPr>
      <xdr:spPr bwMode="auto">
        <a:xfrm>
          <a:off x="194786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118</xdr:col>
      <xdr:colOff>85725</xdr:colOff>
      <xdr:row>22</xdr:row>
      <xdr:rowOff>0</xdr:rowOff>
    </xdr:to>
    <xdr:sp macro="" textlink="">
      <xdr:nvSpPr>
        <xdr:cNvPr id="528131" name="Line 53">
          <a:extLst>
            <a:ext uri="{FF2B5EF4-FFF2-40B4-BE49-F238E27FC236}">
              <a16:creationId xmlns:a16="http://schemas.microsoft.com/office/drawing/2014/main" id="{9DA0F504-46CE-392F-F240-B40C0B59122A}"/>
            </a:ext>
          </a:extLst>
        </xdr:cNvPr>
        <xdr:cNvSpPr>
          <a:spLocks noChangeShapeType="1"/>
        </xdr:cNvSpPr>
      </xdr:nvSpPr>
      <xdr:spPr bwMode="auto">
        <a:xfrm>
          <a:off x="205454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116</xdr:col>
      <xdr:colOff>85725</xdr:colOff>
      <xdr:row>22</xdr:row>
      <xdr:rowOff>0</xdr:rowOff>
    </xdr:to>
    <xdr:sp macro="" textlink="">
      <xdr:nvSpPr>
        <xdr:cNvPr id="528132" name="Line 54">
          <a:extLst>
            <a:ext uri="{FF2B5EF4-FFF2-40B4-BE49-F238E27FC236}">
              <a16:creationId xmlns:a16="http://schemas.microsoft.com/office/drawing/2014/main" id="{DABDB886-B47B-8E85-4634-B10275FC198E}"/>
            </a:ext>
          </a:extLst>
        </xdr:cNvPr>
        <xdr:cNvSpPr>
          <a:spLocks noChangeShapeType="1"/>
        </xdr:cNvSpPr>
      </xdr:nvSpPr>
      <xdr:spPr bwMode="auto">
        <a:xfrm>
          <a:off x="209169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124</xdr:col>
      <xdr:colOff>95250</xdr:colOff>
      <xdr:row>18</xdr:row>
      <xdr:rowOff>0</xdr:rowOff>
    </xdr:to>
    <xdr:sp macro="" textlink="">
      <xdr:nvSpPr>
        <xdr:cNvPr id="528133" name="Line 55">
          <a:extLst>
            <a:ext uri="{FF2B5EF4-FFF2-40B4-BE49-F238E27FC236}">
              <a16:creationId xmlns:a16="http://schemas.microsoft.com/office/drawing/2014/main" id="{A0EA5CDE-EDC5-7696-D3C3-79AFF887C693}"/>
            </a:ext>
          </a:extLst>
        </xdr:cNvPr>
        <xdr:cNvSpPr>
          <a:spLocks noChangeShapeType="1"/>
        </xdr:cNvSpPr>
      </xdr:nvSpPr>
      <xdr:spPr bwMode="auto">
        <a:xfrm>
          <a:off x="20916900" y="3962400"/>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114</xdr:col>
      <xdr:colOff>76200</xdr:colOff>
      <xdr:row>27</xdr:row>
      <xdr:rowOff>200025</xdr:rowOff>
    </xdr:to>
    <xdr:sp macro="" textlink="">
      <xdr:nvSpPr>
        <xdr:cNvPr id="528134" name="Line 56">
          <a:extLst>
            <a:ext uri="{FF2B5EF4-FFF2-40B4-BE49-F238E27FC236}">
              <a16:creationId xmlns:a16="http://schemas.microsoft.com/office/drawing/2014/main" id="{21FB768E-79FE-76A4-AA01-E7064A8D961F}"/>
            </a:ext>
          </a:extLst>
        </xdr:cNvPr>
        <xdr:cNvSpPr>
          <a:spLocks noChangeShapeType="1"/>
        </xdr:cNvSpPr>
      </xdr:nvSpPr>
      <xdr:spPr bwMode="auto">
        <a:xfrm flipV="1">
          <a:off x="2054542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118</xdr:col>
      <xdr:colOff>85725</xdr:colOff>
      <xdr:row>22</xdr:row>
      <xdr:rowOff>0</xdr:rowOff>
    </xdr:from>
    <xdr:to>
      <xdr:col>118</xdr:col>
      <xdr:colOff>85725</xdr:colOff>
      <xdr:row>27</xdr:row>
      <xdr:rowOff>200025</xdr:rowOff>
    </xdr:to>
    <xdr:sp macro="" textlink="">
      <xdr:nvSpPr>
        <xdr:cNvPr id="528135" name="Line 57">
          <a:extLst>
            <a:ext uri="{FF2B5EF4-FFF2-40B4-BE49-F238E27FC236}">
              <a16:creationId xmlns:a16="http://schemas.microsoft.com/office/drawing/2014/main" id="{9E2D7569-4C70-4364-A42C-CED207D170FE}"/>
            </a:ext>
          </a:extLst>
        </xdr:cNvPr>
        <xdr:cNvSpPr>
          <a:spLocks noChangeShapeType="1"/>
        </xdr:cNvSpPr>
      </xdr:nvSpPr>
      <xdr:spPr bwMode="auto">
        <a:xfrm flipV="1">
          <a:off x="21278850"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22</xdr:row>
      <xdr:rowOff>0</xdr:rowOff>
    </xdr:from>
    <xdr:to>
      <xdr:col>122</xdr:col>
      <xdr:colOff>85725</xdr:colOff>
      <xdr:row>28</xdr:row>
      <xdr:rowOff>0</xdr:rowOff>
    </xdr:to>
    <xdr:sp macro="" textlink="">
      <xdr:nvSpPr>
        <xdr:cNvPr id="528136" name="Line 58">
          <a:extLst>
            <a:ext uri="{FF2B5EF4-FFF2-40B4-BE49-F238E27FC236}">
              <a16:creationId xmlns:a16="http://schemas.microsoft.com/office/drawing/2014/main" id="{95C4A5F8-03BB-098C-964F-E7741AC448A1}"/>
            </a:ext>
          </a:extLst>
        </xdr:cNvPr>
        <xdr:cNvSpPr>
          <a:spLocks noChangeShapeType="1"/>
        </xdr:cNvSpPr>
      </xdr:nvSpPr>
      <xdr:spPr bwMode="auto">
        <a:xfrm flipV="1">
          <a:off x="22002750" y="4800600"/>
          <a:ext cx="0" cy="1257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22</xdr:row>
      <xdr:rowOff>0</xdr:rowOff>
    </xdr:from>
    <xdr:to>
      <xdr:col>126</xdr:col>
      <xdr:colOff>95250</xdr:colOff>
      <xdr:row>22</xdr:row>
      <xdr:rowOff>0</xdr:rowOff>
    </xdr:to>
    <xdr:sp macro="" textlink="">
      <xdr:nvSpPr>
        <xdr:cNvPr id="528137" name="Line 59">
          <a:extLst>
            <a:ext uri="{FF2B5EF4-FFF2-40B4-BE49-F238E27FC236}">
              <a16:creationId xmlns:a16="http://schemas.microsoft.com/office/drawing/2014/main" id="{FC6F6441-6C88-07E7-46AC-8E7B43665610}"/>
            </a:ext>
          </a:extLst>
        </xdr:cNvPr>
        <xdr:cNvSpPr>
          <a:spLocks noChangeShapeType="1"/>
        </xdr:cNvSpPr>
      </xdr:nvSpPr>
      <xdr:spPr bwMode="auto">
        <a:xfrm>
          <a:off x="22002750"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124</xdr:col>
      <xdr:colOff>95250</xdr:colOff>
      <xdr:row>18</xdr:row>
      <xdr:rowOff>0</xdr:rowOff>
    </xdr:from>
    <xdr:to>
      <xdr:col>124</xdr:col>
      <xdr:colOff>95250</xdr:colOff>
      <xdr:row>22</xdr:row>
      <xdr:rowOff>0</xdr:rowOff>
    </xdr:to>
    <xdr:sp macro="" textlink="">
      <xdr:nvSpPr>
        <xdr:cNvPr id="528138" name="Line 60">
          <a:extLst>
            <a:ext uri="{FF2B5EF4-FFF2-40B4-BE49-F238E27FC236}">
              <a16:creationId xmlns:a16="http://schemas.microsoft.com/office/drawing/2014/main" id="{BA5655BD-B692-3B17-055F-8610A0F4ACA1}"/>
            </a:ext>
          </a:extLst>
        </xdr:cNvPr>
        <xdr:cNvSpPr>
          <a:spLocks noChangeShapeType="1"/>
        </xdr:cNvSpPr>
      </xdr:nvSpPr>
      <xdr:spPr bwMode="auto">
        <a:xfrm>
          <a:off x="22374225"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120</xdr:col>
      <xdr:colOff>76200</xdr:colOff>
      <xdr:row>14</xdr:row>
      <xdr:rowOff>9525</xdr:rowOff>
    </xdr:from>
    <xdr:to>
      <xdr:col>120</xdr:col>
      <xdr:colOff>76200</xdr:colOff>
      <xdr:row>18</xdr:row>
      <xdr:rowOff>0</xdr:rowOff>
    </xdr:to>
    <xdr:sp macro="" textlink="">
      <xdr:nvSpPr>
        <xdr:cNvPr id="528139" name="Line 61">
          <a:extLst>
            <a:ext uri="{FF2B5EF4-FFF2-40B4-BE49-F238E27FC236}">
              <a16:creationId xmlns:a16="http://schemas.microsoft.com/office/drawing/2014/main" id="{F6230248-F70A-F99F-14E6-9B5B0661F151}"/>
            </a:ext>
          </a:extLst>
        </xdr:cNvPr>
        <xdr:cNvSpPr>
          <a:spLocks noChangeShapeType="1"/>
        </xdr:cNvSpPr>
      </xdr:nvSpPr>
      <xdr:spPr bwMode="auto">
        <a:xfrm flipV="1">
          <a:off x="216312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14</xdr:row>
      <xdr:rowOff>9525</xdr:rowOff>
    </xdr:from>
    <xdr:to>
      <xdr:col>104</xdr:col>
      <xdr:colOff>76200</xdr:colOff>
      <xdr:row>18</xdr:row>
      <xdr:rowOff>0</xdr:rowOff>
    </xdr:to>
    <xdr:sp macro="" textlink="">
      <xdr:nvSpPr>
        <xdr:cNvPr id="528140" name="Line 62">
          <a:extLst>
            <a:ext uri="{FF2B5EF4-FFF2-40B4-BE49-F238E27FC236}">
              <a16:creationId xmlns:a16="http://schemas.microsoft.com/office/drawing/2014/main" id="{B7197A30-8DC2-555D-D057-09E702755C40}"/>
            </a:ext>
          </a:extLst>
        </xdr:cNvPr>
        <xdr:cNvSpPr>
          <a:spLocks noChangeShapeType="1"/>
        </xdr:cNvSpPr>
      </xdr:nvSpPr>
      <xdr:spPr bwMode="auto">
        <a:xfrm flipV="1">
          <a:off x="187356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14</xdr:row>
      <xdr:rowOff>0</xdr:rowOff>
    </xdr:from>
    <xdr:to>
      <xdr:col>120</xdr:col>
      <xdr:colOff>76200</xdr:colOff>
      <xdr:row>14</xdr:row>
      <xdr:rowOff>0</xdr:rowOff>
    </xdr:to>
    <xdr:sp macro="" textlink="">
      <xdr:nvSpPr>
        <xdr:cNvPr id="528141" name="Line 63">
          <a:extLst>
            <a:ext uri="{FF2B5EF4-FFF2-40B4-BE49-F238E27FC236}">
              <a16:creationId xmlns:a16="http://schemas.microsoft.com/office/drawing/2014/main" id="{2A685702-39C8-E4B3-B950-A3AF22A37F73}"/>
            </a:ext>
          </a:extLst>
        </xdr:cNvPr>
        <xdr:cNvSpPr>
          <a:spLocks noChangeShapeType="1"/>
        </xdr:cNvSpPr>
      </xdr:nvSpPr>
      <xdr:spPr bwMode="auto">
        <a:xfrm>
          <a:off x="187356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0</xdr:rowOff>
    </xdr:from>
    <xdr:to>
      <xdr:col>88</xdr:col>
      <xdr:colOff>76200</xdr:colOff>
      <xdr:row>14</xdr:row>
      <xdr:rowOff>0</xdr:rowOff>
    </xdr:to>
    <xdr:sp macro="" textlink="">
      <xdr:nvSpPr>
        <xdr:cNvPr id="528142" name="Line 64">
          <a:extLst>
            <a:ext uri="{FF2B5EF4-FFF2-40B4-BE49-F238E27FC236}">
              <a16:creationId xmlns:a16="http://schemas.microsoft.com/office/drawing/2014/main" id="{8ABDC68E-C18E-28E2-D466-C776D1E6BCFF}"/>
            </a:ext>
          </a:extLst>
        </xdr:cNvPr>
        <xdr:cNvSpPr>
          <a:spLocks noChangeShapeType="1"/>
        </xdr:cNvSpPr>
      </xdr:nvSpPr>
      <xdr:spPr bwMode="auto">
        <a:xfrm>
          <a:off x="129444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7</xdr:row>
      <xdr:rowOff>0</xdr:rowOff>
    </xdr:from>
    <xdr:to>
      <xdr:col>80</xdr:col>
      <xdr:colOff>76200</xdr:colOff>
      <xdr:row>14</xdr:row>
      <xdr:rowOff>0</xdr:rowOff>
    </xdr:to>
    <xdr:sp macro="" textlink="">
      <xdr:nvSpPr>
        <xdr:cNvPr id="528143" name="Line 65">
          <a:extLst>
            <a:ext uri="{FF2B5EF4-FFF2-40B4-BE49-F238E27FC236}">
              <a16:creationId xmlns:a16="http://schemas.microsoft.com/office/drawing/2014/main" id="{605AB3E8-1452-C8CB-3788-AF3EE46B78E0}"/>
            </a:ext>
          </a:extLst>
        </xdr:cNvPr>
        <xdr:cNvSpPr>
          <a:spLocks noChangeShapeType="1"/>
        </xdr:cNvSpPr>
      </xdr:nvSpPr>
      <xdr:spPr bwMode="auto">
        <a:xfrm flipV="1">
          <a:off x="14392275"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112</xdr:col>
      <xdr:colOff>85725</xdr:colOff>
      <xdr:row>7</xdr:row>
      <xdr:rowOff>0</xdr:rowOff>
    </xdr:from>
    <xdr:to>
      <xdr:col>112</xdr:col>
      <xdr:colOff>85725</xdr:colOff>
      <xdr:row>14</xdr:row>
      <xdr:rowOff>0</xdr:rowOff>
    </xdr:to>
    <xdr:sp macro="" textlink="">
      <xdr:nvSpPr>
        <xdr:cNvPr id="528144" name="Line 66">
          <a:extLst>
            <a:ext uri="{FF2B5EF4-FFF2-40B4-BE49-F238E27FC236}">
              <a16:creationId xmlns:a16="http://schemas.microsoft.com/office/drawing/2014/main" id="{630DB419-9294-8683-5B2E-C56FA99C11CD}"/>
            </a:ext>
          </a:extLst>
        </xdr:cNvPr>
        <xdr:cNvSpPr>
          <a:spLocks noChangeShapeType="1"/>
        </xdr:cNvSpPr>
      </xdr:nvSpPr>
      <xdr:spPr bwMode="auto">
        <a:xfrm flipV="1">
          <a:off x="20193000" y="1657350"/>
          <a:ext cx="0" cy="1466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7</xdr:row>
      <xdr:rowOff>0</xdr:rowOff>
    </xdr:from>
    <xdr:to>
      <xdr:col>112</xdr:col>
      <xdr:colOff>76200</xdr:colOff>
      <xdr:row>7</xdr:row>
      <xdr:rowOff>0</xdr:rowOff>
    </xdr:to>
    <xdr:sp macro="" textlink="">
      <xdr:nvSpPr>
        <xdr:cNvPr id="528145" name="Line 67">
          <a:extLst>
            <a:ext uri="{FF2B5EF4-FFF2-40B4-BE49-F238E27FC236}">
              <a16:creationId xmlns:a16="http://schemas.microsoft.com/office/drawing/2014/main" id="{9418D6F8-F0B1-BD95-B1D3-C4A6CCB4D4DA}"/>
            </a:ext>
          </a:extLst>
        </xdr:cNvPr>
        <xdr:cNvSpPr>
          <a:spLocks noChangeShapeType="1"/>
        </xdr:cNvSpPr>
      </xdr:nvSpPr>
      <xdr:spPr bwMode="auto">
        <a:xfrm>
          <a:off x="14392275" y="1657350"/>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180975</xdr:rowOff>
    </xdr:from>
    <xdr:to>
      <xdr:col>97</xdr:col>
      <xdr:colOff>0</xdr:colOff>
      <xdr:row>7</xdr:row>
      <xdr:rowOff>0</xdr:rowOff>
    </xdr:to>
    <xdr:sp macro="" textlink="">
      <xdr:nvSpPr>
        <xdr:cNvPr id="528146" name="Line 68">
          <a:extLst>
            <a:ext uri="{FF2B5EF4-FFF2-40B4-BE49-F238E27FC236}">
              <a16:creationId xmlns:a16="http://schemas.microsoft.com/office/drawing/2014/main" id="{C2A597FA-8497-98F8-815E-3DF110D9E90F}"/>
            </a:ext>
          </a:extLst>
        </xdr:cNvPr>
        <xdr:cNvSpPr>
          <a:spLocks noChangeShapeType="1"/>
        </xdr:cNvSpPr>
      </xdr:nvSpPr>
      <xdr:spPr bwMode="auto">
        <a:xfrm flipV="1">
          <a:off x="173926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0</xdr:rowOff>
    </xdr:from>
    <xdr:to>
      <xdr:col>97</xdr:col>
      <xdr:colOff>0</xdr:colOff>
      <xdr:row>7</xdr:row>
      <xdr:rowOff>0</xdr:rowOff>
    </xdr:to>
    <xdr:sp macro="" textlink="">
      <xdr:nvSpPr>
        <xdr:cNvPr id="528147" name="Line 69">
          <a:extLst>
            <a:ext uri="{FF2B5EF4-FFF2-40B4-BE49-F238E27FC236}">
              <a16:creationId xmlns:a16="http://schemas.microsoft.com/office/drawing/2014/main" id="{CA2B3615-35E7-AEDA-427F-39EC40381915}"/>
            </a:ext>
          </a:extLst>
        </xdr:cNvPr>
        <xdr:cNvSpPr>
          <a:spLocks noChangeShapeType="1"/>
        </xdr:cNvSpPr>
      </xdr:nvSpPr>
      <xdr:spPr bwMode="auto">
        <a:xfrm flipV="1">
          <a:off x="17392650" y="123825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26</xdr:row>
      <xdr:rowOff>0</xdr:rowOff>
    </xdr:from>
    <xdr:to>
      <xdr:col>125</xdr:col>
      <xdr:colOff>85725</xdr:colOff>
      <xdr:row>28</xdr:row>
      <xdr:rowOff>9525</xdr:rowOff>
    </xdr:to>
    <xdr:sp macro="" textlink="">
      <xdr:nvSpPr>
        <xdr:cNvPr id="528148" name="Line 70">
          <a:extLst>
            <a:ext uri="{FF2B5EF4-FFF2-40B4-BE49-F238E27FC236}">
              <a16:creationId xmlns:a16="http://schemas.microsoft.com/office/drawing/2014/main" id="{F73D600C-1BD2-4149-AB1D-D1412B5CFB6A}"/>
            </a:ext>
          </a:extLst>
        </xdr:cNvPr>
        <xdr:cNvSpPr>
          <a:spLocks noChangeShapeType="1"/>
        </xdr:cNvSpPr>
      </xdr:nvSpPr>
      <xdr:spPr bwMode="auto">
        <a:xfrm>
          <a:off x="22545675" y="5638800"/>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85725</xdr:colOff>
      <xdr:row>26</xdr:row>
      <xdr:rowOff>0</xdr:rowOff>
    </xdr:from>
    <xdr:to>
      <xdr:col>127</xdr:col>
      <xdr:colOff>85725</xdr:colOff>
      <xdr:row>28</xdr:row>
      <xdr:rowOff>0</xdr:rowOff>
    </xdr:to>
    <xdr:sp macro="" textlink="">
      <xdr:nvSpPr>
        <xdr:cNvPr id="528149" name="Line 71">
          <a:extLst>
            <a:ext uri="{FF2B5EF4-FFF2-40B4-BE49-F238E27FC236}">
              <a16:creationId xmlns:a16="http://schemas.microsoft.com/office/drawing/2014/main" id="{DE465E0E-64C1-3E43-0692-7A77C897B870}"/>
            </a:ext>
          </a:extLst>
        </xdr:cNvPr>
        <xdr:cNvSpPr>
          <a:spLocks noChangeShapeType="1"/>
        </xdr:cNvSpPr>
      </xdr:nvSpPr>
      <xdr:spPr bwMode="auto">
        <a:xfrm flipV="1">
          <a:off x="22907625" y="563880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26</xdr:row>
      <xdr:rowOff>0</xdr:rowOff>
    </xdr:from>
    <xdr:to>
      <xdr:col>127</xdr:col>
      <xdr:colOff>85725</xdr:colOff>
      <xdr:row>26</xdr:row>
      <xdr:rowOff>0</xdr:rowOff>
    </xdr:to>
    <xdr:sp macro="" textlink="">
      <xdr:nvSpPr>
        <xdr:cNvPr id="528150" name="Line 72">
          <a:extLst>
            <a:ext uri="{FF2B5EF4-FFF2-40B4-BE49-F238E27FC236}">
              <a16:creationId xmlns:a16="http://schemas.microsoft.com/office/drawing/2014/main" id="{716EE825-18FA-2756-1570-32CC3BD1B14C}"/>
            </a:ext>
          </a:extLst>
        </xdr:cNvPr>
        <xdr:cNvSpPr>
          <a:spLocks noChangeShapeType="1"/>
        </xdr:cNvSpPr>
      </xdr:nvSpPr>
      <xdr:spPr bwMode="auto">
        <a:xfrm>
          <a:off x="22545675" y="5638800"/>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22</xdr:row>
      <xdr:rowOff>0</xdr:rowOff>
    </xdr:from>
    <xdr:to>
      <xdr:col>118</xdr:col>
      <xdr:colOff>85725</xdr:colOff>
      <xdr:row>22</xdr:row>
      <xdr:rowOff>0</xdr:rowOff>
    </xdr:to>
    <xdr:sp macro="" textlink="">
      <xdr:nvSpPr>
        <xdr:cNvPr id="528151" name="Line 73">
          <a:extLst>
            <a:ext uri="{FF2B5EF4-FFF2-40B4-BE49-F238E27FC236}">
              <a16:creationId xmlns:a16="http://schemas.microsoft.com/office/drawing/2014/main" id="{FAAD9762-0E70-CAC6-1DDF-341239A08D3D}"/>
            </a:ext>
          </a:extLst>
        </xdr:cNvPr>
        <xdr:cNvSpPr>
          <a:spLocks noChangeShapeType="1"/>
        </xdr:cNvSpPr>
      </xdr:nvSpPr>
      <xdr:spPr bwMode="auto">
        <a:xfrm>
          <a:off x="20545425" y="4800600"/>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18</xdr:row>
      <xdr:rowOff>0</xdr:rowOff>
    </xdr:from>
    <xdr:to>
      <xdr:col>116</xdr:col>
      <xdr:colOff>85725</xdr:colOff>
      <xdr:row>22</xdr:row>
      <xdr:rowOff>0</xdr:rowOff>
    </xdr:to>
    <xdr:sp macro="" textlink="">
      <xdr:nvSpPr>
        <xdr:cNvPr id="528152" name="Line 74">
          <a:extLst>
            <a:ext uri="{FF2B5EF4-FFF2-40B4-BE49-F238E27FC236}">
              <a16:creationId xmlns:a16="http://schemas.microsoft.com/office/drawing/2014/main" id="{84AD20C9-4927-D983-08E2-AEA7F4C40869}"/>
            </a:ext>
          </a:extLst>
        </xdr:cNvPr>
        <xdr:cNvSpPr>
          <a:spLocks noChangeShapeType="1"/>
        </xdr:cNvSpPr>
      </xdr:nvSpPr>
      <xdr:spPr bwMode="auto">
        <a:xfrm>
          <a:off x="20916900" y="39624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26</xdr:row>
      <xdr:rowOff>0</xdr:rowOff>
    </xdr:from>
    <xdr:to>
      <xdr:col>93</xdr:col>
      <xdr:colOff>85725</xdr:colOff>
      <xdr:row>28</xdr:row>
      <xdr:rowOff>9525</xdr:rowOff>
    </xdr:to>
    <xdr:sp macro="" textlink="">
      <xdr:nvSpPr>
        <xdr:cNvPr id="528153" name="Line 75">
          <a:extLst>
            <a:ext uri="{FF2B5EF4-FFF2-40B4-BE49-F238E27FC236}">
              <a16:creationId xmlns:a16="http://schemas.microsoft.com/office/drawing/2014/main" id="{9D67D648-B987-9CA3-2A73-85C03BF87741}"/>
            </a:ext>
          </a:extLst>
        </xdr:cNvPr>
        <xdr:cNvSpPr>
          <a:spLocks noChangeShapeType="1"/>
        </xdr:cNvSpPr>
      </xdr:nvSpPr>
      <xdr:spPr bwMode="auto">
        <a:xfrm>
          <a:off x="16754475" y="5638800"/>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95</xdr:col>
      <xdr:colOff>85725</xdr:colOff>
      <xdr:row>26</xdr:row>
      <xdr:rowOff>0</xdr:rowOff>
    </xdr:from>
    <xdr:to>
      <xdr:col>95</xdr:col>
      <xdr:colOff>85725</xdr:colOff>
      <xdr:row>28</xdr:row>
      <xdr:rowOff>0</xdr:rowOff>
    </xdr:to>
    <xdr:sp macro="" textlink="">
      <xdr:nvSpPr>
        <xdr:cNvPr id="528154" name="Line 76">
          <a:extLst>
            <a:ext uri="{FF2B5EF4-FFF2-40B4-BE49-F238E27FC236}">
              <a16:creationId xmlns:a16="http://schemas.microsoft.com/office/drawing/2014/main" id="{28B96FA9-1974-2A20-6363-C24658B32EC3}"/>
            </a:ext>
          </a:extLst>
        </xdr:cNvPr>
        <xdr:cNvSpPr>
          <a:spLocks noChangeShapeType="1"/>
        </xdr:cNvSpPr>
      </xdr:nvSpPr>
      <xdr:spPr bwMode="auto">
        <a:xfrm flipV="1">
          <a:off x="17116425" y="5638800"/>
          <a:ext cx="0" cy="419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26</xdr:row>
      <xdr:rowOff>0</xdr:rowOff>
    </xdr:from>
    <xdr:to>
      <xdr:col>95</xdr:col>
      <xdr:colOff>85725</xdr:colOff>
      <xdr:row>26</xdr:row>
      <xdr:rowOff>0</xdr:rowOff>
    </xdr:to>
    <xdr:sp macro="" textlink="">
      <xdr:nvSpPr>
        <xdr:cNvPr id="528155" name="Line 77">
          <a:extLst>
            <a:ext uri="{FF2B5EF4-FFF2-40B4-BE49-F238E27FC236}">
              <a16:creationId xmlns:a16="http://schemas.microsoft.com/office/drawing/2014/main" id="{6B076527-59D9-B227-B5EB-1EBF3D9803E0}"/>
            </a:ext>
          </a:extLst>
        </xdr:cNvPr>
        <xdr:cNvSpPr>
          <a:spLocks noChangeShapeType="1"/>
        </xdr:cNvSpPr>
      </xdr:nvSpPr>
      <xdr:spPr bwMode="auto">
        <a:xfrm>
          <a:off x="16754475" y="5638800"/>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57</xdr:row>
      <xdr:rowOff>0</xdr:rowOff>
    </xdr:from>
    <xdr:to>
      <xdr:col>70</xdr:col>
      <xdr:colOff>85725</xdr:colOff>
      <xdr:row>57</xdr:row>
      <xdr:rowOff>0</xdr:rowOff>
    </xdr:to>
    <xdr:sp macro="" textlink="">
      <xdr:nvSpPr>
        <xdr:cNvPr id="528156" name="Line 78">
          <a:extLst>
            <a:ext uri="{FF2B5EF4-FFF2-40B4-BE49-F238E27FC236}">
              <a16:creationId xmlns:a16="http://schemas.microsoft.com/office/drawing/2014/main" id="{22B848D1-2922-05D9-0569-A6116AF12FC7}"/>
            </a:ext>
          </a:extLst>
        </xdr:cNvPr>
        <xdr:cNvSpPr>
          <a:spLocks noChangeShapeType="1"/>
        </xdr:cNvSpPr>
      </xdr:nvSpPr>
      <xdr:spPr bwMode="auto">
        <a:xfrm>
          <a:off x="118586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53</xdr:row>
      <xdr:rowOff>0</xdr:rowOff>
    </xdr:from>
    <xdr:to>
      <xdr:col>68</xdr:col>
      <xdr:colOff>85725</xdr:colOff>
      <xdr:row>57</xdr:row>
      <xdr:rowOff>0</xdr:rowOff>
    </xdr:to>
    <xdr:sp macro="" textlink="">
      <xdr:nvSpPr>
        <xdr:cNvPr id="528157" name="Line 79">
          <a:extLst>
            <a:ext uri="{FF2B5EF4-FFF2-40B4-BE49-F238E27FC236}">
              <a16:creationId xmlns:a16="http://schemas.microsoft.com/office/drawing/2014/main" id="{64AB5D07-7B38-8914-E000-0E038432C582}"/>
            </a:ext>
          </a:extLst>
        </xdr:cNvPr>
        <xdr:cNvSpPr>
          <a:spLocks noChangeShapeType="1"/>
        </xdr:cNvSpPr>
      </xdr:nvSpPr>
      <xdr:spPr bwMode="auto">
        <a:xfrm>
          <a:off x="122301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68</xdr:col>
      <xdr:colOff>85725</xdr:colOff>
      <xdr:row>53</xdr:row>
      <xdr:rowOff>0</xdr:rowOff>
    </xdr:from>
    <xdr:to>
      <xdr:col>76</xdr:col>
      <xdr:colOff>95250</xdr:colOff>
      <xdr:row>53</xdr:row>
      <xdr:rowOff>0</xdr:rowOff>
    </xdr:to>
    <xdr:sp macro="" textlink="">
      <xdr:nvSpPr>
        <xdr:cNvPr id="528158" name="Line 80">
          <a:extLst>
            <a:ext uri="{FF2B5EF4-FFF2-40B4-BE49-F238E27FC236}">
              <a16:creationId xmlns:a16="http://schemas.microsoft.com/office/drawing/2014/main" id="{6166286C-F0F2-C3FB-BB59-C485FD23D06D}"/>
            </a:ext>
          </a:extLst>
        </xdr:cNvPr>
        <xdr:cNvSpPr>
          <a:spLocks noChangeShapeType="1"/>
        </xdr:cNvSpPr>
      </xdr:nvSpPr>
      <xdr:spPr bwMode="auto">
        <a:xfrm>
          <a:off x="122301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66</xdr:col>
      <xdr:colOff>76200</xdr:colOff>
      <xdr:row>57</xdr:row>
      <xdr:rowOff>0</xdr:rowOff>
    </xdr:from>
    <xdr:to>
      <xdr:col>66</xdr:col>
      <xdr:colOff>76200</xdr:colOff>
      <xdr:row>62</xdr:row>
      <xdr:rowOff>200025</xdr:rowOff>
    </xdr:to>
    <xdr:sp macro="" textlink="">
      <xdr:nvSpPr>
        <xdr:cNvPr id="528159" name="Line 81">
          <a:extLst>
            <a:ext uri="{FF2B5EF4-FFF2-40B4-BE49-F238E27FC236}">
              <a16:creationId xmlns:a16="http://schemas.microsoft.com/office/drawing/2014/main" id="{4E9E5D2A-90DB-487B-415D-E93F76DF41A6}"/>
            </a:ext>
          </a:extLst>
        </xdr:cNvPr>
        <xdr:cNvSpPr>
          <a:spLocks noChangeShapeType="1"/>
        </xdr:cNvSpPr>
      </xdr:nvSpPr>
      <xdr:spPr bwMode="auto">
        <a:xfrm flipV="1">
          <a:off x="11858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57</xdr:row>
      <xdr:rowOff>0</xdr:rowOff>
    </xdr:from>
    <xdr:to>
      <xdr:col>74</xdr:col>
      <xdr:colOff>85725</xdr:colOff>
      <xdr:row>62</xdr:row>
      <xdr:rowOff>200025</xdr:rowOff>
    </xdr:to>
    <xdr:sp macro="" textlink="">
      <xdr:nvSpPr>
        <xdr:cNvPr id="528160" name="Line 82">
          <a:extLst>
            <a:ext uri="{FF2B5EF4-FFF2-40B4-BE49-F238E27FC236}">
              <a16:creationId xmlns:a16="http://schemas.microsoft.com/office/drawing/2014/main" id="{C5A8F0C1-F462-0133-7526-F59C9ABEB336}"/>
            </a:ext>
          </a:extLst>
        </xdr:cNvPr>
        <xdr:cNvSpPr>
          <a:spLocks noChangeShapeType="1"/>
        </xdr:cNvSpPr>
      </xdr:nvSpPr>
      <xdr:spPr bwMode="auto">
        <a:xfrm flipV="1">
          <a:off x="133159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74</xdr:col>
      <xdr:colOff>85725</xdr:colOff>
      <xdr:row>57</xdr:row>
      <xdr:rowOff>0</xdr:rowOff>
    </xdr:from>
    <xdr:to>
      <xdr:col>78</xdr:col>
      <xdr:colOff>95250</xdr:colOff>
      <xdr:row>57</xdr:row>
      <xdr:rowOff>0</xdr:rowOff>
    </xdr:to>
    <xdr:sp macro="" textlink="">
      <xdr:nvSpPr>
        <xdr:cNvPr id="528161" name="Line 83">
          <a:extLst>
            <a:ext uri="{FF2B5EF4-FFF2-40B4-BE49-F238E27FC236}">
              <a16:creationId xmlns:a16="http://schemas.microsoft.com/office/drawing/2014/main" id="{1AA6B05A-FADA-F7BB-0511-CB4E7126534D}"/>
            </a:ext>
          </a:extLst>
        </xdr:cNvPr>
        <xdr:cNvSpPr>
          <a:spLocks noChangeShapeType="1"/>
        </xdr:cNvSpPr>
      </xdr:nvSpPr>
      <xdr:spPr bwMode="auto">
        <a:xfrm>
          <a:off x="133159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76</xdr:col>
      <xdr:colOff>95250</xdr:colOff>
      <xdr:row>53</xdr:row>
      <xdr:rowOff>0</xdr:rowOff>
    </xdr:from>
    <xdr:to>
      <xdr:col>76</xdr:col>
      <xdr:colOff>95250</xdr:colOff>
      <xdr:row>57</xdr:row>
      <xdr:rowOff>0</xdr:rowOff>
    </xdr:to>
    <xdr:sp macro="" textlink="">
      <xdr:nvSpPr>
        <xdr:cNvPr id="528162" name="Line 84">
          <a:extLst>
            <a:ext uri="{FF2B5EF4-FFF2-40B4-BE49-F238E27FC236}">
              <a16:creationId xmlns:a16="http://schemas.microsoft.com/office/drawing/2014/main" id="{6399A29E-9E4B-F8FE-4D62-BF3B2C233B2B}"/>
            </a:ext>
          </a:extLst>
        </xdr:cNvPr>
        <xdr:cNvSpPr>
          <a:spLocks noChangeShapeType="1"/>
        </xdr:cNvSpPr>
      </xdr:nvSpPr>
      <xdr:spPr bwMode="auto">
        <a:xfrm>
          <a:off x="13687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57</xdr:row>
      <xdr:rowOff>0</xdr:rowOff>
    </xdr:from>
    <xdr:to>
      <xdr:col>86</xdr:col>
      <xdr:colOff>85725</xdr:colOff>
      <xdr:row>57</xdr:row>
      <xdr:rowOff>0</xdr:rowOff>
    </xdr:to>
    <xdr:sp macro="" textlink="">
      <xdr:nvSpPr>
        <xdr:cNvPr id="528163" name="Line 85">
          <a:extLst>
            <a:ext uri="{FF2B5EF4-FFF2-40B4-BE49-F238E27FC236}">
              <a16:creationId xmlns:a16="http://schemas.microsoft.com/office/drawing/2014/main" id="{F8CAD820-AD88-F148-813C-3081061CE42D}"/>
            </a:ext>
          </a:extLst>
        </xdr:cNvPr>
        <xdr:cNvSpPr>
          <a:spLocks noChangeShapeType="1"/>
        </xdr:cNvSpPr>
      </xdr:nvSpPr>
      <xdr:spPr bwMode="auto">
        <a:xfrm>
          <a:off x="147542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53</xdr:row>
      <xdr:rowOff>0</xdr:rowOff>
    </xdr:from>
    <xdr:to>
      <xdr:col>84</xdr:col>
      <xdr:colOff>85725</xdr:colOff>
      <xdr:row>57</xdr:row>
      <xdr:rowOff>0</xdr:rowOff>
    </xdr:to>
    <xdr:sp macro="" textlink="">
      <xdr:nvSpPr>
        <xdr:cNvPr id="528164" name="Line 86">
          <a:extLst>
            <a:ext uri="{FF2B5EF4-FFF2-40B4-BE49-F238E27FC236}">
              <a16:creationId xmlns:a16="http://schemas.microsoft.com/office/drawing/2014/main" id="{F445D12A-427C-D393-4730-C3BBB4609861}"/>
            </a:ext>
          </a:extLst>
        </xdr:cNvPr>
        <xdr:cNvSpPr>
          <a:spLocks noChangeShapeType="1"/>
        </xdr:cNvSpPr>
      </xdr:nvSpPr>
      <xdr:spPr bwMode="auto">
        <a:xfrm>
          <a:off x="151257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84</xdr:col>
      <xdr:colOff>85725</xdr:colOff>
      <xdr:row>53</xdr:row>
      <xdr:rowOff>0</xdr:rowOff>
    </xdr:from>
    <xdr:to>
      <xdr:col>92</xdr:col>
      <xdr:colOff>95250</xdr:colOff>
      <xdr:row>53</xdr:row>
      <xdr:rowOff>0</xdr:rowOff>
    </xdr:to>
    <xdr:sp macro="" textlink="">
      <xdr:nvSpPr>
        <xdr:cNvPr id="528165" name="Line 87">
          <a:extLst>
            <a:ext uri="{FF2B5EF4-FFF2-40B4-BE49-F238E27FC236}">
              <a16:creationId xmlns:a16="http://schemas.microsoft.com/office/drawing/2014/main" id="{4C8D548A-2AB7-EBE5-A5EE-6F72B6BFA25E}"/>
            </a:ext>
          </a:extLst>
        </xdr:cNvPr>
        <xdr:cNvSpPr>
          <a:spLocks noChangeShapeType="1"/>
        </xdr:cNvSpPr>
      </xdr:nvSpPr>
      <xdr:spPr bwMode="auto">
        <a:xfrm>
          <a:off x="151257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82</xdr:col>
      <xdr:colOff>76200</xdr:colOff>
      <xdr:row>57</xdr:row>
      <xdr:rowOff>0</xdr:rowOff>
    </xdr:from>
    <xdr:to>
      <xdr:col>82</xdr:col>
      <xdr:colOff>76200</xdr:colOff>
      <xdr:row>63</xdr:row>
      <xdr:rowOff>9525</xdr:rowOff>
    </xdr:to>
    <xdr:sp macro="" textlink="">
      <xdr:nvSpPr>
        <xdr:cNvPr id="528166" name="Line 88">
          <a:extLst>
            <a:ext uri="{FF2B5EF4-FFF2-40B4-BE49-F238E27FC236}">
              <a16:creationId xmlns:a16="http://schemas.microsoft.com/office/drawing/2014/main" id="{41C6797E-468F-6DB2-77A8-A1164AB8388D}"/>
            </a:ext>
          </a:extLst>
        </xdr:cNvPr>
        <xdr:cNvSpPr>
          <a:spLocks noChangeShapeType="1"/>
        </xdr:cNvSpPr>
      </xdr:nvSpPr>
      <xdr:spPr bwMode="auto">
        <a:xfrm flipV="1">
          <a:off x="14754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57</xdr:row>
      <xdr:rowOff>0</xdr:rowOff>
    </xdr:from>
    <xdr:to>
      <xdr:col>90</xdr:col>
      <xdr:colOff>85725</xdr:colOff>
      <xdr:row>62</xdr:row>
      <xdr:rowOff>200025</xdr:rowOff>
    </xdr:to>
    <xdr:sp macro="" textlink="">
      <xdr:nvSpPr>
        <xdr:cNvPr id="528167" name="Line 89">
          <a:extLst>
            <a:ext uri="{FF2B5EF4-FFF2-40B4-BE49-F238E27FC236}">
              <a16:creationId xmlns:a16="http://schemas.microsoft.com/office/drawing/2014/main" id="{0E7830D6-6E9A-240D-C736-1F7E35820B68}"/>
            </a:ext>
          </a:extLst>
        </xdr:cNvPr>
        <xdr:cNvSpPr>
          <a:spLocks noChangeShapeType="1"/>
        </xdr:cNvSpPr>
      </xdr:nvSpPr>
      <xdr:spPr bwMode="auto">
        <a:xfrm flipV="1">
          <a:off x="162115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90</xdr:col>
      <xdr:colOff>85725</xdr:colOff>
      <xdr:row>57</xdr:row>
      <xdr:rowOff>0</xdr:rowOff>
    </xdr:from>
    <xdr:to>
      <xdr:col>94</xdr:col>
      <xdr:colOff>95250</xdr:colOff>
      <xdr:row>57</xdr:row>
      <xdr:rowOff>0</xdr:rowOff>
    </xdr:to>
    <xdr:sp macro="" textlink="">
      <xdr:nvSpPr>
        <xdr:cNvPr id="528168" name="Line 90">
          <a:extLst>
            <a:ext uri="{FF2B5EF4-FFF2-40B4-BE49-F238E27FC236}">
              <a16:creationId xmlns:a16="http://schemas.microsoft.com/office/drawing/2014/main" id="{0B11BB7B-2AD2-879D-787D-8C3ED8F470A6}"/>
            </a:ext>
          </a:extLst>
        </xdr:cNvPr>
        <xdr:cNvSpPr>
          <a:spLocks noChangeShapeType="1"/>
        </xdr:cNvSpPr>
      </xdr:nvSpPr>
      <xdr:spPr bwMode="auto">
        <a:xfrm>
          <a:off x="162115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92</xdr:col>
      <xdr:colOff>95250</xdr:colOff>
      <xdr:row>53</xdr:row>
      <xdr:rowOff>0</xdr:rowOff>
    </xdr:from>
    <xdr:to>
      <xdr:col>92</xdr:col>
      <xdr:colOff>95250</xdr:colOff>
      <xdr:row>57</xdr:row>
      <xdr:rowOff>0</xdr:rowOff>
    </xdr:to>
    <xdr:sp macro="" textlink="">
      <xdr:nvSpPr>
        <xdr:cNvPr id="528169" name="Line 91">
          <a:extLst>
            <a:ext uri="{FF2B5EF4-FFF2-40B4-BE49-F238E27FC236}">
              <a16:creationId xmlns:a16="http://schemas.microsoft.com/office/drawing/2014/main" id="{AA0491E7-A560-0698-0CCF-CB282067FF12}"/>
            </a:ext>
          </a:extLst>
        </xdr:cNvPr>
        <xdr:cNvSpPr>
          <a:spLocks noChangeShapeType="1"/>
        </xdr:cNvSpPr>
      </xdr:nvSpPr>
      <xdr:spPr bwMode="auto">
        <a:xfrm>
          <a:off x="165830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49</xdr:row>
      <xdr:rowOff>0</xdr:rowOff>
    </xdr:from>
    <xdr:to>
      <xdr:col>88</xdr:col>
      <xdr:colOff>76200</xdr:colOff>
      <xdr:row>53</xdr:row>
      <xdr:rowOff>0</xdr:rowOff>
    </xdr:to>
    <xdr:sp macro="" textlink="">
      <xdr:nvSpPr>
        <xdr:cNvPr id="528170" name="Line 92">
          <a:extLst>
            <a:ext uri="{FF2B5EF4-FFF2-40B4-BE49-F238E27FC236}">
              <a16:creationId xmlns:a16="http://schemas.microsoft.com/office/drawing/2014/main" id="{E1BA50E5-FB6D-A818-4692-CB6D392D2CB1}"/>
            </a:ext>
          </a:extLst>
        </xdr:cNvPr>
        <xdr:cNvSpPr>
          <a:spLocks noChangeShapeType="1"/>
        </xdr:cNvSpPr>
      </xdr:nvSpPr>
      <xdr:spPr bwMode="auto">
        <a:xfrm flipV="1">
          <a:off x="158400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49</xdr:row>
      <xdr:rowOff>9525</xdr:rowOff>
    </xdr:from>
    <xdr:to>
      <xdr:col>72</xdr:col>
      <xdr:colOff>76200</xdr:colOff>
      <xdr:row>53</xdr:row>
      <xdr:rowOff>0</xdr:rowOff>
    </xdr:to>
    <xdr:sp macro="" textlink="">
      <xdr:nvSpPr>
        <xdr:cNvPr id="528171" name="Line 93">
          <a:extLst>
            <a:ext uri="{FF2B5EF4-FFF2-40B4-BE49-F238E27FC236}">
              <a16:creationId xmlns:a16="http://schemas.microsoft.com/office/drawing/2014/main" id="{87EED10C-AD04-10C1-97E2-4EED3FDA78D0}"/>
            </a:ext>
          </a:extLst>
        </xdr:cNvPr>
        <xdr:cNvSpPr>
          <a:spLocks noChangeShapeType="1"/>
        </xdr:cNvSpPr>
      </xdr:nvSpPr>
      <xdr:spPr bwMode="auto">
        <a:xfrm flipV="1">
          <a:off x="129444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57</xdr:row>
      <xdr:rowOff>0</xdr:rowOff>
    </xdr:from>
    <xdr:to>
      <xdr:col>102</xdr:col>
      <xdr:colOff>85725</xdr:colOff>
      <xdr:row>57</xdr:row>
      <xdr:rowOff>0</xdr:rowOff>
    </xdr:to>
    <xdr:sp macro="" textlink="">
      <xdr:nvSpPr>
        <xdr:cNvPr id="528172" name="Line 94">
          <a:extLst>
            <a:ext uri="{FF2B5EF4-FFF2-40B4-BE49-F238E27FC236}">
              <a16:creationId xmlns:a16="http://schemas.microsoft.com/office/drawing/2014/main" id="{19860B44-B5AE-05D0-1FAC-011A491BAF8B}"/>
            </a:ext>
          </a:extLst>
        </xdr:cNvPr>
        <xdr:cNvSpPr>
          <a:spLocks noChangeShapeType="1"/>
        </xdr:cNvSpPr>
      </xdr:nvSpPr>
      <xdr:spPr bwMode="auto">
        <a:xfrm>
          <a:off x="176498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53</xdr:row>
      <xdr:rowOff>0</xdr:rowOff>
    </xdr:from>
    <xdr:to>
      <xdr:col>100</xdr:col>
      <xdr:colOff>85725</xdr:colOff>
      <xdr:row>57</xdr:row>
      <xdr:rowOff>0</xdr:rowOff>
    </xdr:to>
    <xdr:sp macro="" textlink="">
      <xdr:nvSpPr>
        <xdr:cNvPr id="528173" name="Line 95">
          <a:extLst>
            <a:ext uri="{FF2B5EF4-FFF2-40B4-BE49-F238E27FC236}">
              <a16:creationId xmlns:a16="http://schemas.microsoft.com/office/drawing/2014/main" id="{3F506204-F91C-057D-F7BC-8D3ABC7C4801}"/>
            </a:ext>
          </a:extLst>
        </xdr:cNvPr>
        <xdr:cNvSpPr>
          <a:spLocks noChangeShapeType="1"/>
        </xdr:cNvSpPr>
      </xdr:nvSpPr>
      <xdr:spPr bwMode="auto">
        <a:xfrm>
          <a:off x="180213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100</xdr:col>
      <xdr:colOff>85725</xdr:colOff>
      <xdr:row>53</xdr:row>
      <xdr:rowOff>0</xdr:rowOff>
    </xdr:from>
    <xdr:to>
      <xdr:col>108</xdr:col>
      <xdr:colOff>95250</xdr:colOff>
      <xdr:row>53</xdr:row>
      <xdr:rowOff>0</xdr:rowOff>
    </xdr:to>
    <xdr:sp macro="" textlink="">
      <xdr:nvSpPr>
        <xdr:cNvPr id="528174" name="Line 96">
          <a:extLst>
            <a:ext uri="{FF2B5EF4-FFF2-40B4-BE49-F238E27FC236}">
              <a16:creationId xmlns:a16="http://schemas.microsoft.com/office/drawing/2014/main" id="{3B4C483C-6F93-06E7-9AC0-00A74AF7C4F5}"/>
            </a:ext>
          </a:extLst>
        </xdr:cNvPr>
        <xdr:cNvSpPr>
          <a:spLocks noChangeShapeType="1"/>
        </xdr:cNvSpPr>
      </xdr:nvSpPr>
      <xdr:spPr bwMode="auto">
        <a:xfrm>
          <a:off x="180213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98</xdr:col>
      <xdr:colOff>76200</xdr:colOff>
      <xdr:row>57</xdr:row>
      <xdr:rowOff>0</xdr:rowOff>
    </xdr:from>
    <xdr:to>
      <xdr:col>98</xdr:col>
      <xdr:colOff>76200</xdr:colOff>
      <xdr:row>63</xdr:row>
      <xdr:rowOff>0</xdr:rowOff>
    </xdr:to>
    <xdr:sp macro="" textlink="">
      <xdr:nvSpPr>
        <xdr:cNvPr id="528175" name="Line 97">
          <a:extLst>
            <a:ext uri="{FF2B5EF4-FFF2-40B4-BE49-F238E27FC236}">
              <a16:creationId xmlns:a16="http://schemas.microsoft.com/office/drawing/2014/main" id="{4C24A0DF-4AB9-5EE1-C1FD-1379CC5475A5}"/>
            </a:ext>
          </a:extLst>
        </xdr:cNvPr>
        <xdr:cNvSpPr>
          <a:spLocks noChangeShapeType="1"/>
        </xdr:cNvSpPr>
      </xdr:nvSpPr>
      <xdr:spPr bwMode="auto">
        <a:xfrm flipV="1">
          <a:off x="176498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57</xdr:row>
      <xdr:rowOff>0</xdr:rowOff>
    </xdr:from>
    <xdr:to>
      <xdr:col>106</xdr:col>
      <xdr:colOff>85725</xdr:colOff>
      <xdr:row>63</xdr:row>
      <xdr:rowOff>0</xdr:rowOff>
    </xdr:to>
    <xdr:sp macro="" textlink="">
      <xdr:nvSpPr>
        <xdr:cNvPr id="528176" name="Line 98">
          <a:extLst>
            <a:ext uri="{FF2B5EF4-FFF2-40B4-BE49-F238E27FC236}">
              <a16:creationId xmlns:a16="http://schemas.microsoft.com/office/drawing/2014/main" id="{31AD81DB-3E53-BA60-AC25-1E975CA77E8E}"/>
            </a:ext>
          </a:extLst>
        </xdr:cNvPr>
        <xdr:cNvSpPr>
          <a:spLocks noChangeShapeType="1"/>
        </xdr:cNvSpPr>
      </xdr:nvSpPr>
      <xdr:spPr bwMode="auto">
        <a:xfrm flipV="1">
          <a:off x="191071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70</xdr:col>
      <xdr:colOff>85725</xdr:colOff>
      <xdr:row>57</xdr:row>
      <xdr:rowOff>0</xdr:rowOff>
    </xdr:from>
    <xdr:to>
      <xdr:col>70</xdr:col>
      <xdr:colOff>85725</xdr:colOff>
      <xdr:row>63</xdr:row>
      <xdr:rowOff>0</xdr:rowOff>
    </xdr:to>
    <xdr:sp macro="" textlink="">
      <xdr:nvSpPr>
        <xdr:cNvPr id="528177" name="Line 99">
          <a:extLst>
            <a:ext uri="{FF2B5EF4-FFF2-40B4-BE49-F238E27FC236}">
              <a16:creationId xmlns:a16="http://schemas.microsoft.com/office/drawing/2014/main" id="{B6B92BF8-8B97-7E63-8A5E-8BAB8C7D2E47}"/>
            </a:ext>
          </a:extLst>
        </xdr:cNvPr>
        <xdr:cNvSpPr>
          <a:spLocks noChangeShapeType="1"/>
        </xdr:cNvSpPr>
      </xdr:nvSpPr>
      <xdr:spPr bwMode="auto">
        <a:xfrm flipV="1">
          <a:off x="125920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95250</xdr:colOff>
      <xdr:row>57</xdr:row>
      <xdr:rowOff>0</xdr:rowOff>
    </xdr:from>
    <xdr:to>
      <xdr:col>78</xdr:col>
      <xdr:colOff>95250</xdr:colOff>
      <xdr:row>63</xdr:row>
      <xdr:rowOff>0</xdr:rowOff>
    </xdr:to>
    <xdr:sp macro="" textlink="">
      <xdr:nvSpPr>
        <xdr:cNvPr id="528178" name="Line 100">
          <a:extLst>
            <a:ext uri="{FF2B5EF4-FFF2-40B4-BE49-F238E27FC236}">
              <a16:creationId xmlns:a16="http://schemas.microsoft.com/office/drawing/2014/main" id="{AFCE4BA2-3741-8CBE-3313-3E31B25271A2}"/>
            </a:ext>
          </a:extLst>
        </xdr:cNvPr>
        <xdr:cNvSpPr>
          <a:spLocks noChangeShapeType="1"/>
        </xdr:cNvSpPr>
      </xdr:nvSpPr>
      <xdr:spPr bwMode="auto">
        <a:xfrm flipV="1">
          <a:off x="140493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86</xdr:col>
      <xdr:colOff>85725</xdr:colOff>
      <xdr:row>57</xdr:row>
      <xdr:rowOff>0</xdr:rowOff>
    </xdr:from>
    <xdr:to>
      <xdr:col>86</xdr:col>
      <xdr:colOff>85725</xdr:colOff>
      <xdr:row>63</xdr:row>
      <xdr:rowOff>0</xdr:rowOff>
    </xdr:to>
    <xdr:sp macro="" textlink="">
      <xdr:nvSpPr>
        <xdr:cNvPr id="528179" name="Line 101">
          <a:extLst>
            <a:ext uri="{FF2B5EF4-FFF2-40B4-BE49-F238E27FC236}">
              <a16:creationId xmlns:a16="http://schemas.microsoft.com/office/drawing/2014/main" id="{133F061D-2A2B-481C-719B-F711A2E3168F}"/>
            </a:ext>
          </a:extLst>
        </xdr:cNvPr>
        <xdr:cNvSpPr>
          <a:spLocks noChangeShapeType="1"/>
        </xdr:cNvSpPr>
      </xdr:nvSpPr>
      <xdr:spPr bwMode="auto">
        <a:xfrm flipV="1">
          <a:off x="15487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94</xdr:col>
      <xdr:colOff>95250</xdr:colOff>
      <xdr:row>57</xdr:row>
      <xdr:rowOff>0</xdr:rowOff>
    </xdr:from>
    <xdr:to>
      <xdr:col>94</xdr:col>
      <xdr:colOff>104775</xdr:colOff>
      <xdr:row>61</xdr:row>
      <xdr:rowOff>9525</xdr:rowOff>
    </xdr:to>
    <xdr:sp macro="" textlink="">
      <xdr:nvSpPr>
        <xdr:cNvPr id="528180" name="Line 102">
          <a:extLst>
            <a:ext uri="{FF2B5EF4-FFF2-40B4-BE49-F238E27FC236}">
              <a16:creationId xmlns:a16="http://schemas.microsoft.com/office/drawing/2014/main" id="{A8E28AC9-D255-9E53-7FC5-55717E75B652}"/>
            </a:ext>
          </a:extLst>
        </xdr:cNvPr>
        <xdr:cNvSpPr>
          <a:spLocks noChangeShapeType="1"/>
        </xdr:cNvSpPr>
      </xdr:nvSpPr>
      <xdr:spPr bwMode="auto">
        <a:xfrm flipH="1" flipV="1">
          <a:off x="16944975" y="8658225"/>
          <a:ext cx="9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102</xdr:col>
      <xdr:colOff>85725</xdr:colOff>
      <xdr:row>57</xdr:row>
      <xdr:rowOff>0</xdr:rowOff>
    </xdr:from>
    <xdr:to>
      <xdr:col>102</xdr:col>
      <xdr:colOff>85725</xdr:colOff>
      <xdr:row>63</xdr:row>
      <xdr:rowOff>0</xdr:rowOff>
    </xdr:to>
    <xdr:sp macro="" textlink="">
      <xdr:nvSpPr>
        <xdr:cNvPr id="528181" name="Line 103">
          <a:extLst>
            <a:ext uri="{FF2B5EF4-FFF2-40B4-BE49-F238E27FC236}">
              <a16:creationId xmlns:a16="http://schemas.microsoft.com/office/drawing/2014/main" id="{0EDAF9FD-9A42-1D4F-E1F4-91E460FACD5F}"/>
            </a:ext>
          </a:extLst>
        </xdr:cNvPr>
        <xdr:cNvSpPr>
          <a:spLocks noChangeShapeType="1"/>
        </xdr:cNvSpPr>
      </xdr:nvSpPr>
      <xdr:spPr bwMode="auto">
        <a:xfrm flipV="1">
          <a:off x="18383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110</xdr:col>
      <xdr:colOff>95250</xdr:colOff>
      <xdr:row>57</xdr:row>
      <xdr:rowOff>0</xdr:rowOff>
    </xdr:from>
    <xdr:to>
      <xdr:col>110</xdr:col>
      <xdr:colOff>95250</xdr:colOff>
      <xdr:row>63</xdr:row>
      <xdr:rowOff>0</xdr:rowOff>
    </xdr:to>
    <xdr:sp macro="" textlink="">
      <xdr:nvSpPr>
        <xdr:cNvPr id="528182" name="Line 104">
          <a:extLst>
            <a:ext uri="{FF2B5EF4-FFF2-40B4-BE49-F238E27FC236}">
              <a16:creationId xmlns:a16="http://schemas.microsoft.com/office/drawing/2014/main" id="{DDBB5BBE-B904-C56B-C0F0-D3A0F77E80D7}"/>
            </a:ext>
          </a:extLst>
        </xdr:cNvPr>
        <xdr:cNvSpPr>
          <a:spLocks noChangeShapeType="1"/>
        </xdr:cNvSpPr>
      </xdr:nvSpPr>
      <xdr:spPr bwMode="auto">
        <a:xfrm flipV="1">
          <a:off x="198405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106</xdr:col>
      <xdr:colOff>85725</xdr:colOff>
      <xdr:row>57</xdr:row>
      <xdr:rowOff>0</xdr:rowOff>
    </xdr:from>
    <xdr:to>
      <xdr:col>110</xdr:col>
      <xdr:colOff>95250</xdr:colOff>
      <xdr:row>57</xdr:row>
      <xdr:rowOff>0</xdr:rowOff>
    </xdr:to>
    <xdr:sp macro="" textlink="">
      <xdr:nvSpPr>
        <xdr:cNvPr id="528183" name="Line 105">
          <a:extLst>
            <a:ext uri="{FF2B5EF4-FFF2-40B4-BE49-F238E27FC236}">
              <a16:creationId xmlns:a16="http://schemas.microsoft.com/office/drawing/2014/main" id="{94749029-36EA-0F3A-6CCD-5200A0D340D1}"/>
            </a:ext>
          </a:extLst>
        </xdr:cNvPr>
        <xdr:cNvSpPr>
          <a:spLocks noChangeShapeType="1"/>
        </xdr:cNvSpPr>
      </xdr:nvSpPr>
      <xdr:spPr bwMode="auto">
        <a:xfrm>
          <a:off x="191071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108</xdr:col>
      <xdr:colOff>95250</xdr:colOff>
      <xdr:row>53</xdr:row>
      <xdr:rowOff>0</xdr:rowOff>
    </xdr:from>
    <xdr:to>
      <xdr:col>108</xdr:col>
      <xdr:colOff>95250</xdr:colOff>
      <xdr:row>57</xdr:row>
      <xdr:rowOff>0</xdr:rowOff>
    </xdr:to>
    <xdr:sp macro="" textlink="">
      <xdr:nvSpPr>
        <xdr:cNvPr id="528184" name="Line 106">
          <a:extLst>
            <a:ext uri="{FF2B5EF4-FFF2-40B4-BE49-F238E27FC236}">
              <a16:creationId xmlns:a16="http://schemas.microsoft.com/office/drawing/2014/main" id="{B4B207AB-53B4-DE52-FFC4-45046DA15C7A}"/>
            </a:ext>
          </a:extLst>
        </xdr:cNvPr>
        <xdr:cNvSpPr>
          <a:spLocks noChangeShapeType="1"/>
        </xdr:cNvSpPr>
      </xdr:nvSpPr>
      <xdr:spPr bwMode="auto">
        <a:xfrm>
          <a:off x="19478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118</xdr:col>
      <xdr:colOff>85725</xdr:colOff>
      <xdr:row>57</xdr:row>
      <xdr:rowOff>0</xdr:rowOff>
    </xdr:to>
    <xdr:sp macro="" textlink="">
      <xdr:nvSpPr>
        <xdr:cNvPr id="528185" name="Line 107">
          <a:extLst>
            <a:ext uri="{FF2B5EF4-FFF2-40B4-BE49-F238E27FC236}">
              <a16:creationId xmlns:a16="http://schemas.microsoft.com/office/drawing/2014/main" id="{7C234333-4F58-1753-6E96-C88BAD18EE60}"/>
            </a:ext>
          </a:extLst>
        </xdr:cNvPr>
        <xdr:cNvSpPr>
          <a:spLocks noChangeShapeType="1"/>
        </xdr:cNvSpPr>
      </xdr:nvSpPr>
      <xdr:spPr bwMode="auto">
        <a:xfrm>
          <a:off x="205454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116</xdr:col>
      <xdr:colOff>85725</xdr:colOff>
      <xdr:row>57</xdr:row>
      <xdr:rowOff>0</xdr:rowOff>
    </xdr:to>
    <xdr:sp macro="" textlink="">
      <xdr:nvSpPr>
        <xdr:cNvPr id="528186" name="Line 108">
          <a:extLst>
            <a:ext uri="{FF2B5EF4-FFF2-40B4-BE49-F238E27FC236}">
              <a16:creationId xmlns:a16="http://schemas.microsoft.com/office/drawing/2014/main" id="{D8E2070C-498A-53A8-F4B7-57F6B7F9ACAE}"/>
            </a:ext>
          </a:extLst>
        </xdr:cNvPr>
        <xdr:cNvSpPr>
          <a:spLocks noChangeShapeType="1"/>
        </xdr:cNvSpPr>
      </xdr:nvSpPr>
      <xdr:spPr bwMode="auto">
        <a:xfrm>
          <a:off x="20916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124</xdr:col>
      <xdr:colOff>95250</xdr:colOff>
      <xdr:row>53</xdr:row>
      <xdr:rowOff>0</xdr:rowOff>
    </xdr:to>
    <xdr:sp macro="" textlink="">
      <xdr:nvSpPr>
        <xdr:cNvPr id="528187" name="Line 109">
          <a:extLst>
            <a:ext uri="{FF2B5EF4-FFF2-40B4-BE49-F238E27FC236}">
              <a16:creationId xmlns:a16="http://schemas.microsoft.com/office/drawing/2014/main" id="{C5A59B1A-08EB-6191-27A6-02492C2063B3}"/>
            </a:ext>
          </a:extLst>
        </xdr:cNvPr>
        <xdr:cNvSpPr>
          <a:spLocks noChangeShapeType="1"/>
        </xdr:cNvSpPr>
      </xdr:nvSpPr>
      <xdr:spPr bwMode="auto">
        <a:xfrm>
          <a:off x="209169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114</xdr:col>
      <xdr:colOff>76200</xdr:colOff>
      <xdr:row>62</xdr:row>
      <xdr:rowOff>200025</xdr:rowOff>
    </xdr:to>
    <xdr:sp macro="" textlink="">
      <xdr:nvSpPr>
        <xdr:cNvPr id="528188" name="Line 110">
          <a:extLst>
            <a:ext uri="{FF2B5EF4-FFF2-40B4-BE49-F238E27FC236}">
              <a16:creationId xmlns:a16="http://schemas.microsoft.com/office/drawing/2014/main" id="{D0E3D287-E3C3-6F3B-82FC-895FDCBE8D32}"/>
            </a:ext>
          </a:extLst>
        </xdr:cNvPr>
        <xdr:cNvSpPr>
          <a:spLocks noChangeShapeType="1"/>
        </xdr:cNvSpPr>
      </xdr:nvSpPr>
      <xdr:spPr bwMode="auto">
        <a:xfrm flipV="1">
          <a:off x="20545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118</xdr:col>
      <xdr:colOff>85725</xdr:colOff>
      <xdr:row>57</xdr:row>
      <xdr:rowOff>0</xdr:rowOff>
    </xdr:from>
    <xdr:to>
      <xdr:col>118</xdr:col>
      <xdr:colOff>85725</xdr:colOff>
      <xdr:row>62</xdr:row>
      <xdr:rowOff>200025</xdr:rowOff>
    </xdr:to>
    <xdr:sp macro="" textlink="">
      <xdr:nvSpPr>
        <xdr:cNvPr id="528189" name="Line 111">
          <a:extLst>
            <a:ext uri="{FF2B5EF4-FFF2-40B4-BE49-F238E27FC236}">
              <a16:creationId xmlns:a16="http://schemas.microsoft.com/office/drawing/2014/main" id="{22DCACDC-C7B5-1C80-F95D-45B4F3727ED7}"/>
            </a:ext>
          </a:extLst>
        </xdr:cNvPr>
        <xdr:cNvSpPr>
          <a:spLocks noChangeShapeType="1"/>
        </xdr:cNvSpPr>
      </xdr:nvSpPr>
      <xdr:spPr bwMode="auto">
        <a:xfrm flipV="1">
          <a:off x="212788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57</xdr:row>
      <xdr:rowOff>0</xdr:rowOff>
    </xdr:from>
    <xdr:to>
      <xdr:col>122</xdr:col>
      <xdr:colOff>85725</xdr:colOff>
      <xdr:row>63</xdr:row>
      <xdr:rowOff>0</xdr:rowOff>
    </xdr:to>
    <xdr:sp macro="" textlink="">
      <xdr:nvSpPr>
        <xdr:cNvPr id="528190" name="Line 112">
          <a:extLst>
            <a:ext uri="{FF2B5EF4-FFF2-40B4-BE49-F238E27FC236}">
              <a16:creationId xmlns:a16="http://schemas.microsoft.com/office/drawing/2014/main" id="{8B2D54CA-7249-4C75-EE19-4CA6D5EB4B6F}"/>
            </a:ext>
          </a:extLst>
        </xdr:cNvPr>
        <xdr:cNvSpPr>
          <a:spLocks noChangeShapeType="1"/>
        </xdr:cNvSpPr>
      </xdr:nvSpPr>
      <xdr:spPr bwMode="auto">
        <a:xfrm flipV="1">
          <a:off x="220027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126</xdr:col>
      <xdr:colOff>95250</xdr:colOff>
      <xdr:row>57</xdr:row>
      <xdr:rowOff>0</xdr:rowOff>
    </xdr:from>
    <xdr:to>
      <xdr:col>126</xdr:col>
      <xdr:colOff>104775</xdr:colOff>
      <xdr:row>61</xdr:row>
      <xdr:rowOff>0</xdr:rowOff>
    </xdr:to>
    <xdr:sp macro="" textlink="">
      <xdr:nvSpPr>
        <xdr:cNvPr id="528191" name="Line 113">
          <a:extLst>
            <a:ext uri="{FF2B5EF4-FFF2-40B4-BE49-F238E27FC236}">
              <a16:creationId xmlns:a16="http://schemas.microsoft.com/office/drawing/2014/main" id="{CFAC988A-9617-2E6E-6980-46005E2EB2D1}"/>
            </a:ext>
          </a:extLst>
        </xdr:cNvPr>
        <xdr:cNvSpPr>
          <a:spLocks noChangeShapeType="1"/>
        </xdr:cNvSpPr>
      </xdr:nvSpPr>
      <xdr:spPr bwMode="auto">
        <a:xfrm flipH="1" flipV="1">
          <a:off x="22736175" y="8658225"/>
          <a:ext cx="9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122</xdr:col>
      <xdr:colOff>85725</xdr:colOff>
      <xdr:row>57</xdr:row>
      <xdr:rowOff>0</xdr:rowOff>
    </xdr:from>
    <xdr:to>
      <xdr:col>126</xdr:col>
      <xdr:colOff>95250</xdr:colOff>
      <xdr:row>57</xdr:row>
      <xdr:rowOff>0</xdr:rowOff>
    </xdr:to>
    <xdr:sp macro="" textlink="">
      <xdr:nvSpPr>
        <xdr:cNvPr id="528192" name="Line 114">
          <a:extLst>
            <a:ext uri="{FF2B5EF4-FFF2-40B4-BE49-F238E27FC236}">
              <a16:creationId xmlns:a16="http://schemas.microsoft.com/office/drawing/2014/main" id="{6B6F82A1-4CD1-F244-9ED9-C69E7F5B6FC7}"/>
            </a:ext>
          </a:extLst>
        </xdr:cNvPr>
        <xdr:cNvSpPr>
          <a:spLocks noChangeShapeType="1"/>
        </xdr:cNvSpPr>
      </xdr:nvSpPr>
      <xdr:spPr bwMode="auto">
        <a:xfrm>
          <a:off x="22002750"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124</xdr:col>
      <xdr:colOff>95250</xdr:colOff>
      <xdr:row>53</xdr:row>
      <xdr:rowOff>0</xdr:rowOff>
    </xdr:from>
    <xdr:to>
      <xdr:col>124</xdr:col>
      <xdr:colOff>95250</xdr:colOff>
      <xdr:row>57</xdr:row>
      <xdr:rowOff>0</xdr:rowOff>
    </xdr:to>
    <xdr:sp macro="" textlink="">
      <xdr:nvSpPr>
        <xdr:cNvPr id="528193" name="Line 115">
          <a:extLst>
            <a:ext uri="{FF2B5EF4-FFF2-40B4-BE49-F238E27FC236}">
              <a16:creationId xmlns:a16="http://schemas.microsoft.com/office/drawing/2014/main" id="{122EE904-8556-20AF-A9F4-8BDFA05AD4C4}"/>
            </a:ext>
          </a:extLst>
        </xdr:cNvPr>
        <xdr:cNvSpPr>
          <a:spLocks noChangeShapeType="1"/>
        </xdr:cNvSpPr>
      </xdr:nvSpPr>
      <xdr:spPr bwMode="auto">
        <a:xfrm>
          <a:off x="22374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120</xdr:col>
      <xdr:colOff>76200</xdr:colOff>
      <xdr:row>49</xdr:row>
      <xdr:rowOff>9525</xdr:rowOff>
    </xdr:from>
    <xdr:to>
      <xdr:col>120</xdr:col>
      <xdr:colOff>76200</xdr:colOff>
      <xdr:row>53</xdr:row>
      <xdr:rowOff>0</xdr:rowOff>
    </xdr:to>
    <xdr:sp macro="" textlink="">
      <xdr:nvSpPr>
        <xdr:cNvPr id="528194" name="Line 116">
          <a:extLst>
            <a:ext uri="{FF2B5EF4-FFF2-40B4-BE49-F238E27FC236}">
              <a16:creationId xmlns:a16="http://schemas.microsoft.com/office/drawing/2014/main" id="{FBCE2C38-88F8-0FCC-0209-79296935AE0C}"/>
            </a:ext>
          </a:extLst>
        </xdr:cNvPr>
        <xdr:cNvSpPr>
          <a:spLocks noChangeShapeType="1"/>
        </xdr:cNvSpPr>
      </xdr:nvSpPr>
      <xdr:spPr bwMode="auto">
        <a:xfrm flipV="1">
          <a:off x="21631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49</xdr:row>
      <xdr:rowOff>9525</xdr:rowOff>
    </xdr:from>
    <xdr:to>
      <xdr:col>104</xdr:col>
      <xdr:colOff>76200</xdr:colOff>
      <xdr:row>53</xdr:row>
      <xdr:rowOff>0</xdr:rowOff>
    </xdr:to>
    <xdr:sp macro="" textlink="">
      <xdr:nvSpPr>
        <xdr:cNvPr id="528195" name="Line 117">
          <a:extLst>
            <a:ext uri="{FF2B5EF4-FFF2-40B4-BE49-F238E27FC236}">
              <a16:creationId xmlns:a16="http://schemas.microsoft.com/office/drawing/2014/main" id="{15E4A30C-E11B-4A63-F620-A959106ED045}"/>
            </a:ext>
          </a:extLst>
        </xdr:cNvPr>
        <xdr:cNvSpPr>
          <a:spLocks noChangeShapeType="1"/>
        </xdr:cNvSpPr>
      </xdr:nvSpPr>
      <xdr:spPr bwMode="auto">
        <a:xfrm flipV="1">
          <a:off x="18735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104</xdr:col>
      <xdr:colOff>76200</xdr:colOff>
      <xdr:row>49</xdr:row>
      <xdr:rowOff>0</xdr:rowOff>
    </xdr:from>
    <xdr:to>
      <xdr:col>120</xdr:col>
      <xdr:colOff>76200</xdr:colOff>
      <xdr:row>49</xdr:row>
      <xdr:rowOff>0</xdr:rowOff>
    </xdr:to>
    <xdr:sp macro="" textlink="">
      <xdr:nvSpPr>
        <xdr:cNvPr id="528196" name="Line 118">
          <a:extLst>
            <a:ext uri="{FF2B5EF4-FFF2-40B4-BE49-F238E27FC236}">
              <a16:creationId xmlns:a16="http://schemas.microsoft.com/office/drawing/2014/main" id="{C4A015EA-050F-AD75-80E3-417DAFF751E2}"/>
            </a:ext>
          </a:extLst>
        </xdr:cNvPr>
        <xdr:cNvSpPr>
          <a:spLocks noChangeShapeType="1"/>
        </xdr:cNvSpPr>
      </xdr:nvSpPr>
      <xdr:spPr bwMode="auto">
        <a:xfrm>
          <a:off x="187356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49</xdr:row>
      <xdr:rowOff>0</xdr:rowOff>
    </xdr:from>
    <xdr:to>
      <xdr:col>88</xdr:col>
      <xdr:colOff>76200</xdr:colOff>
      <xdr:row>49</xdr:row>
      <xdr:rowOff>0</xdr:rowOff>
    </xdr:to>
    <xdr:sp macro="" textlink="">
      <xdr:nvSpPr>
        <xdr:cNvPr id="528197" name="Line 119">
          <a:extLst>
            <a:ext uri="{FF2B5EF4-FFF2-40B4-BE49-F238E27FC236}">
              <a16:creationId xmlns:a16="http://schemas.microsoft.com/office/drawing/2014/main" id="{CFDB8DAD-12FF-2AD0-8494-CE94232814B4}"/>
            </a:ext>
          </a:extLst>
        </xdr:cNvPr>
        <xdr:cNvSpPr>
          <a:spLocks noChangeShapeType="1"/>
        </xdr:cNvSpPr>
      </xdr:nvSpPr>
      <xdr:spPr bwMode="auto">
        <a:xfrm>
          <a:off x="129444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42</xdr:row>
      <xdr:rowOff>0</xdr:rowOff>
    </xdr:from>
    <xdr:to>
      <xdr:col>80</xdr:col>
      <xdr:colOff>76200</xdr:colOff>
      <xdr:row>49</xdr:row>
      <xdr:rowOff>0</xdr:rowOff>
    </xdr:to>
    <xdr:sp macro="" textlink="">
      <xdr:nvSpPr>
        <xdr:cNvPr id="528198" name="Line 120">
          <a:extLst>
            <a:ext uri="{FF2B5EF4-FFF2-40B4-BE49-F238E27FC236}">
              <a16:creationId xmlns:a16="http://schemas.microsoft.com/office/drawing/2014/main" id="{4B21E264-06AB-4E9F-B7B2-DE4F59B6761A}"/>
            </a:ext>
          </a:extLst>
        </xdr:cNvPr>
        <xdr:cNvSpPr>
          <a:spLocks noChangeShapeType="1"/>
        </xdr:cNvSpPr>
      </xdr:nvSpPr>
      <xdr:spPr bwMode="auto">
        <a:xfrm flipV="1">
          <a:off x="14392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112</xdr:col>
      <xdr:colOff>85725</xdr:colOff>
      <xdr:row>42</xdr:row>
      <xdr:rowOff>0</xdr:rowOff>
    </xdr:from>
    <xdr:to>
      <xdr:col>112</xdr:col>
      <xdr:colOff>85725</xdr:colOff>
      <xdr:row>49</xdr:row>
      <xdr:rowOff>0</xdr:rowOff>
    </xdr:to>
    <xdr:sp macro="" textlink="">
      <xdr:nvSpPr>
        <xdr:cNvPr id="528199" name="Line 121">
          <a:extLst>
            <a:ext uri="{FF2B5EF4-FFF2-40B4-BE49-F238E27FC236}">
              <a16:creationId xmlns:a16="http://schemas.microsoft.com/office/drawing/2014/main" id="{F62086C3-AA3D-E061-8B78-F4D8FB416EA5}"/>
            </a:ext>
          </a:extLst>
        </xdr:cNvPr>
        <xdr:cNvSpPr>
          <a:spLocks noChangeShapeType="1"/>
        </xdr:cNvSpPr>
      </xdr:nvSpPr>
      <xdr:spPr bwMode="auto">
        <a:xfrm flipV="1">
          <a:off x="201930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80</xdr:col>
      <xdr:colOff>76200</xdr:colOff>
      <xdr:row>42</xdr:row>
      <xdr:rowOff>0</xdr:rowOff>
    </xdr:from>
    <xdr:to>
      <xdr:col>112</xdr:col>
      <xdr:colOff>76200</xdr:colOff>
      <xdr:row>42</xdr:row>
      <xdr:rowOff>0</xdr:rowOff>
    </xdr:to>
    <xdr:sp macro="" textlink="">
      <xdr:nvSpPr>
        <xdr:cNvPr id="528200" name="Line 122">
          <a:extLst>
            <a:ext uri="{FF2B5EF4-FFF2-40B4-BE49-F238E27FC236}">
              <a16:creationId xmlns:a16="http://schemas.microsoft.com/office/drawing/2014/main" id="{C8677007-F373-04F8-ADB5-A3096D7D39B9}"/>
            </a:ext>
          </a:extLst>
        </xdr:cNvPr>
        <xdr:cNvSpPr>
          <a:spLocks noChangeShapeType="1"/>
        </xdr:cNvSpPr>
      </xdr:nvSpPr>
      <xdr:spPr bwMode="auto">
        <a:xfrm>
          <a:off x="14392275" y="8658225"/>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40</xdr:row>
      <xdr:rowOff>180975</xdr:rowOff>
    </xdr:from>
    <xdr:to>
      <xdr:col>97</xdr:col>
      <xdr:colOff>0</xdr:colOff>
      <xdr:row>42</xdr:row>
      <xdr:rowOff>0</xdr:rowOff>
    </xdr:to>
    <xdr:sp macro="" textlink="">
      <xdr:nvSpPr>
        <xdr:cNvPr id="528201" name="Line 123">
          <a:extLst>
            <a:ext uri="{FF2B5EF4-FFF2-40B4-BE49-F238E27FC236}">
              <a16:creationId xmlns:a16="http://schemas.microsoft.com/office/drawing/2014/main" id="{80F3E6D9-8BBD-C819-442A-B07995CC0E71}"/>
            </a:ext>
          </a:extLst>
        </xdr:cNvPr>
        <xdr:cNvSpPr>
          <a:spLocks noChangeShapeType="1"/>
        </xdr:cNvSpPr>
      </xdr:nvSpPr>
      <xdr:spPr bwMode="auto">
        <a:xfrm flipV="1">
          <a:off x="17392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40</xdr:row>
      <xdr:rowOff>0</xdr:rowOff>
    </xdr:from>
    <xdr:to>
      <xdr:col>97</xdr:col>
      <xdr:colOff>0</xdr:colOff>
      <xdr:row>42</xdr:row>
      <xdr:rowOff>0</xdr:rowOff>
    </xdr:to>
    <xdr:sp macro="" textlink="">
      <xdr:nvSpPr>
        <xdr:cNvPr id="528202" name="Line 124">
          <a:extLst>
            <a:ext uri="{FF2B5EF4-FFF2-40B4-BE49-F238E27FC236}">
              <a16:creationId xmlns:a16="http://schemas.microsoft.com/office/drawing/2014/main" id="{A257B7DA-9DA1-928C-28AC-1382518F2416}"/>
            </a:ext>
          </a:extLst>
        </xdr:cNvPr>
        <xdr:cNvSpPr>
          <a:spLocks noChangeShapeType="1"/>
        </xdr:cNvSpPr>
      </xdr:nvSpPr>
      <xdr:spPr bwMode="auto">
        <a:xfrm flipV="1">
          <a:off x="173926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61</xdr:row>
      <xdr:rowOff>0</xdr:rowOff>
    </xdr:from>
    <xdr:to>
      <xdr:col>125</xdr:col>
      <xdr:colOff>85725</xdr:colOff>
      <xdr:row>63</xdr:row>
      <xdr:rowOff>9525</xdr:rowOff>
    </xdr:to>
    <xdr:sp macro="" textlink="">
      <xdr:nvSpPr>
        <xdr:cNvPr id="528203" name="Line 125">
          <a:extLst>
            <a:ext uri="{FF2B5EF4-FFF2-40B4-BE49-F238E27FC236}">
              <a16:creationId xmlns:a16="http://schemas.microsoft.com/office/drawing/2014/main" id="{7FD33CEB-8F48-6785-136C-8125DC1E4FCB}"/>
            </a:ext>
          </a:extLst>
        </xdr:cNvPr>
        <xdr:cNvSpPr>
          <a:spLocks noChangeShapeType="1"/>
        </xdr:cNvSpPr>
      </xdr:nvSpPr>
      <xdr:spPr bwMode="auto">
        <a:xfrm>
          <a:off x="22545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127</xdr:col>
      <xdr:colOff>85725</xdr:colOff>
      <xdr:row>61</xdr:row>
      <xdr:rowOff>0</xdr:rowOff>
    </xdr:from>
    <xdr:to>
      <xdr:col>127</xdr:col>
      <xdr:colOff>85725</xdr:colOff>
      <xdr:row>63</xdr:row>
      <xdr:rowOff>0</xdr:rowOff>
    </xdr:to>
    <xdr:sp macro="" textlink="">
      <xdr:nvSpPr>
        <xdr:cNvPr id="528204" name="Line 126">
          <a:extLst>
            <a:ext uri="{FF2B5EF4-FFF2-40B4-BE49-F238E27FC236}">
              <a16:creationId xmlns:a16="http://schemas.microsoft.com/office/drawing/2014/main" id="{05BF7E1D-C149-406C-FEC3-DB433357532C}"/>
            </a:ext>
          </a:extLst>
        </xdr:cNvPr>
        <xdr:cNvSpPr>
          <a:spLocks noChangeShapeType="1"/>
        </xdr:cNvSpPr>
      </xdr:nvSpPr>
      <xdr:spPr bwMode="auto">
        <a:xfrm flipV="1">
          <a:off x="229076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125</xdr:col>
      <xdr:colOff>85725</xdr:colOff>
      <xdr:row>61</xdr:row>
      <xdr:rowOff>0</xdr:rowOff>
    </xdr:from>
    <xdr:to>
      <xdr:col>127</xdr:col>
      <xdr:colOff>85725</xdr:colOff>
      <xdr:row>61</xdr:row>
      <xdr:rowOff>0</xdr:rowOff>
    </xdr:to>
    <xdr:sp macro="" textlink="">
      <xdr:nvSpPr>
        <xdr:cNvPr id="528205" name="Line 127">
          <a:extLst>
            <a:ext uri="{FF2B5EF4-FFF2-40B4-BE49-F238E27FC236}">
              <a16:creationId xmlns:a16="http://schemas.microsoft.com/office/drawing/2014/main" id="{67C23EE8-59D8-B575-F88E-B86D32232E1F}"/>
            </a:ext>
          </a:extLst>
        </xdr:cNvPr>
        <xdr:cNvSpPr>
          <a:spLocks noChangeShapeType="1"/>
        </xdr:cNvSpPr>
      </xdr:nvSpPr>
      <xdr:spPr bwMode="auto">
        <a:xfrm>
          <a:off x="22545675" y="8658225"/>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114</xdr:col>
      <xdr:colOff>76200</xdr:colOff>
      <xdr:row>57</xdr:row>
      <xdr:rowOff>0</xdr:rowOff>
    </xdr:from>
    <xdr:to>
      <xdr:col>118</xdr:col>
      <xdr:colOff>85725</xdr:colOff>
      <xdr:row>57</xdr:row>
      <xdr:rowOff>0</xdr:rowOff>
    </xdr:to>
    <xdr:sp macro="" textlink="">
      <xdr:nvSpPr>
        <xdr:cNvPr id="528206" name="Line 128">
          <a:extLst>
            <a:ext uri="{FF2B5EF4-FFF2-40B4-BE49-F238E27FC236}">
              <a16:creationId xmlns:a16="http://schemas.microsoft.com/office/drawing/2014/main" id="{055FE2DD-234B-BED1-9751-CEA23B40FD53}"/>
            </a:ext>
          </a:extLst>
        </xdr:cNvPr>
        <xdr:cNvSpPr>
          <a:spLocks noChangeShapeType="1"/>
        </xdr:cNvSpPr>
      </xdr:nvSpPr>
      <xdr:spPr bwMode="auto">
        <a:xfrm>
          <a:off x="20545425" y="8658225"/>
          <a:ext cx="7334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116</xdr:col>
      <xdr:colOff>85725</xdr:colOff>
      <xdr:row>53</xdr:row>
      <xdr:rowOff>0</xdr:rowOff>
    </xdr:from>
    <xdr:to>
      <xdr:col>116</xdr:col>
      <xdr:colOff>85725</xdr:colOff>
      <xdr:row>57</xdr:row>
      <xdr:rowOff>0</xdr:rowOff>
    </xdr:to>
    <xdr:sp macro="" textlink="">
      <xdr:nvSpPr>
        <xdr:cNvPr id="528207" name="Line 129">
          <a:extLst>
            <a:ext uri="{FF2B5EF4-FFF2-40B4-BE49-F238E27FC236}">
              <a16:creationId xmlns:a16="http://schemas.microsoft.com/office/drawing/2014/main" id="{E16DB6A7-D60D-3798-F4ED-A49978607F79}"/>
            </a:ext>
          </a:extLst>
        </xdr:cNvPr>
        <xdr:cNvSpPr>
          <a:spLocks noChangeShapeType="1"/>
        </xdr:cNvSpPr>
      </xdr:nvSpPr>
      <xdr:spPr bwMode="auto">
        <a:xfrm>
          <a:off x="20916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61</xdr:row>
      <xdr:rowOff>0</xdr:rowOff>
    </xdr:from>
    <xdr:to>
      <xdr:col>93</xdr:col>
      <xdr:colOff>85725</xdr:colOff>
      <xdr:row>63</xdr:row>
      <xdr:rowOff>9525</xdr:rowOff>
    </xdr:to>
    <xdr:sp macro="" textlink="">
      <xdr:nvSpPr>
        <xdr:cNvPr id="528208" name="Line 130">
          <a:extLst>
            <a:ext uri="{FF2B5EF4-FFF2-40B4-BE49-F238E27FC236}">
              <a16:creationId xmlns:a16="http://schemas.microsoft.com/office/drawing/2014/main" id="{C39E7382-90D2-FEA3-7176-27797191C5C3}"/>
            </a:ext>
          </a:extLst>
        </xdr:cNvPr>
        <xdr:cNvSpPr>
          <a:spLocks noChangeShapeType="1"/>
        </xdr:cNvSpPr>
      </xdr:nvSpPr>
      <xdr:spPr bwMode="auto">
        <a:xfrm>
          <a:off x="167544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95</xdr:col>
      <xdr:colOff>85725</xdr:colOff>
      <xdr:row>61</xdr:row>
      <xdr:rowOff>0</xdr:rowOff>
    </xdr:from>
    <xdr:to>
      <xdr:col>95</xdr:col>
      <xdr:colOff>85725</xdr:colOff>
      <xdr:row>63</xdr:row>
      <xdr:rowOff>0</xdr:rowOff>
    </xdr:to>
    <xdr:sp macro="" textlink="">
      <xdr:nvSpPr>
        <xdr:cNvPr id="528209" name="Line 131">
          <a:extLst>
            <a:ext uri="{FF2B5EF4-FFF2-40B4-BE49-F238E27FC236}">
              <a16:creationId xmlns:a16="http://schemas.microsoft.com/office/drawing/2014/main" id="{F9A1B0B7-EFDB-6588-3978-3B4FA13D67AB}"/>
            </a:ext>
          </a:extLst>
        </xdr:cNvPr>
        <xdr:cNvSpPr>
          <a:spLocks noChangeShapeType="1"/>
        </xdr:cNvSpPr>
      </xdr:nvSpPr>
      <xdr:spPr bwMode="auto">
        <a:xfrm flipV="1">
          <a:off x="171164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93</xdr:col>
      <xdr:colOff>85725</xdr:colOff>
      <xdr:row>61</xdr:row>
      <xdr:rowOff>0</xdr:rowOff>
    </xdr:from>
    <xdr:to>
      <xdr:col>95</xdr:col>
      <xdr:colOff>85725</xdr:colOff>
      <xdr:row>61</xdr:row>
      <xdr:rowOff>0</xdr:rowOff>
    </xdr:to>
    <xdr:sp macro="" textlink="">
      <xdr:nvSpPr>
        <xdr:cNvPr id="528210" name="Line 132">
          <a:extLst>
            <a:ext uri="{FF2B5EF4-FFF2-40B4-BE49-F238E27FC236}">
              <a16:creationId xmlns:a16="http://schemas.microsoft.com/office/drawing/2014/main" id="{F046EBCF-0D2E-305F-05EA-472CDFDCC57C}"/>
            </a:ext>
          </a:extLst>
        </xdr:cNvPr>
        <xdr:cNvSpPr>
          <a:spLocks noChangeShapeType="1"/>
        </xdr:cNvSpPr>
      </xdr:nvSpPr>
      <xdr:spPr bwMode="auto">
        <a:xfrm>
          <a:off x="16754475" y="8658225"/>
          <a:ext cx="361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88</xdr:col>
      <xdr:colOff>76200</xdr:colOff>
      <xdr:row>14</xdr:row>
      <xdr:rowOff>0</xdr:rowOff>
    </xdr:from>
    <xdr:to>
      <xdr:col>88</xdr:col>
      <xdr:colOff>76200</xdr:colOff>
      <xdr:row>18</xdr:row>
      <xdr:rowOff>0</xdr:rowOff>
    </xdr:to>
    <xdr:sp macro="" textlink="">
      <xdr:nvSpPr>
        <xdr:cNvPr id="528211" name="Line 133">
          <a:extLst>
            <a:ext uri="{FF2B5EF4-FFF2-40B4-BE49-F238E27FC236}">
              <a16:creationId xmlns:a16="http://schemas.microsoft.com/office/drawing/2014/main" id="{6D4ED414-5898-238B-3E56-80B2E3D27048}"/>
            </a:ext>
          </a:extLst>
        </xdr:cNvPr>
        <xdr:cNvSpPr>
          <a:spLocks noChangeShapeType="1"/>
        </xdr:cNvSpPr>
      </xdr:nvSpPr>
      <xdr:spPr bwMode="auto">
        <a:xfrm flipV="1">
          <a:off x="15840075" y="31242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9525</xdr:rowOff>
    </xdr:from>
    <xdr:to>
      <xdr:col>72</xdr:col>
      <xdr:colOff>76200</xdr:colOff>
      <xdr:row>18</xdr:row>
      <xdr:rowOff>0</xdr:rowOff>
    </xdr:to>
    <xdr:sp macro="" textlink="">
      <xdr:nvSpPr>
        <xdr:cNvPr id="528212" name="Line 134">
          <a:extLst>
            <a:ext uri="{FF2B5EF4-FFF2-40B4-BE49-F238E27FC236}">
              <a16:creationId xmlns:a16="http://schemas.microsoft.com/office/drawing/2014/main" id="{D0EE0E3E-DC1B-D8BF-26E7-F9B91802BA8F}"/>
            </a:ext>
          </a:extLst>
        </xdr:cNvPr>
        <xdr:cNvSpPr>
          <a:spLocks noChangeShapeType="1"/>
        </xdr:cNvSpPr>
      </xdr:nvSpPr>
      <xdr:spPr bwMode="auto">
        <a:xfrm flipV="1">
          <a:off x="12944475" y="3133725"/>
          <a:ext cx="0" cy="828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126</xdr:col>
      <xdr:colOff>95250</xdr:colOff>
      <xdr:row>22</xdr:row>
      <xdr:rowOff>0</xdr:rowOff>
    </xdr:from>
    <xdr:to>
      <xdr:col>126</xdr:col>
      <xdr:colOff>95250</xdr:colOff>
      <xdr:row>26</xdr:row>
      <xdr:rowOff>0</xdr:rowOff>
    </xdr:to>
    <xdr:sp macro="" textlink="">
      <xdr:nvSpPr>
        <xdr:cNvPr id="528213" name="Line 135">
          <a:extLst>
            <a:ext uri="{FF2B5EF4-FFF2-40B4-BE49-F238E27FC236}">
              <a16:creationId xmlns:a16="http://schemas.microsoft.com/office/drawing/2014/main" id="{A389E571-B476-78FA-D612-2986DC256382}"/>
            </a:ext>
          </a:extLst>
        </xdr:cNvPr>
        <xdr:cNvSpPr>
          <a:spLocks noChangeShapeType="1"/>
        </xdr:cNvSpPr>
      </xdr:nvSpPr>
      <xdr:spPr bwMode="auto">
        <a:xfrm flipV="1">
          <a:off x="22736175" y="4800600"/>
          <a:ext cx="0" cy="838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72</xdr:col>
      <xdr:colOff>76200</xdr:colOff>
      <xdr:row>14</xdr:row>
      <xdr:rowOff>0</xdr:rowOff>
    </xdr:from>
    <xdr:to>
      <xdr:col>88</xdr:col>
      <xdr:colOff>76200</xdr:colOff>
      <xdr:row>14</xdr:row>
      <xdr:rowOff>0</xdr:rowOff>
    </xdr:to>
    <xdr:sp macro="" textlink="">
      <xdr:nvSpPr>
        <xdr:cNvPr id="528214" name="Line 136">
          <a:extLst>
            <a:ext uri="{FF2B5EF4-FFF2-40B4-BE49-F238E27FC236}">
              <a16:creationId xmlns:a16="http://schemas.microsoft.com/office/drawing/2014/main" id="{1595E145-46BF-395E-DCF8-E6629776475C}"/>
            </a:ext>
          </a:extLst>
        </xdr:cNvPr>
        <xdr:cNvSpPr>
          <a:spLocks noChangeShapeType="1"/>
        </xdr:cNvSpPr>
      </xdr:nvSpPr>
      <xdr:spPr bwMode="auto">
        <a:xfrm>
          <a:off x="12944475" y="3124200"/>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97</xdr:col>
      <xdr:colOff>0</xdr:colOff>
      <xdr:row>5</xdr:row>
      <xdr:rowOff>180975</xdr:rowOff>
    </xdr:from>
    <xdr:to>
      <xdr:col>97</xdr:col>
      <xdr:colOff>0</xdr:colOff>
      <xdr:row>7</xdr:row>
      <xdr:rowOff>0</xdr:rowOff>
    </xdr:to>
    <xdr:sp macro="" textlink="">
      <xdr:nvSpPr>
        <xdr:cNvPr id="528215" name="Line 137">
          <a:extLst>
            <a:ext uri="{FF2B5EF4-FFF2-40B4-BE49-F238E27FC236}">
              <a16:creationId xmlns:a16="http://schemas.microsoft.com/office/drawing/2014/main" id="{452DCDCA-D652-8B2E-B6B8-ADDB781651E3}"/>
            </a:ext>
          </a:extLst>
        </xdr:cNvPr>
        <xdr:cNvSpPr>
          <a:spLocks noChangeShapeType="1"/>
        </xdr:cNvSpPr>
      </xdr:nvSpPr>
      <xdr:spPr bwMode="auto">
        <a:xfrm flipV="1">
          <a:off x="17392650" y="1419225"/>
          <a:ext cx="0" cy="2381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78</xdr:col>
      <xdr:colOff>95250</xdr:colOff>
      <xdr:row>22</xdr:row>
      <xdr:rowOff>0</xdr:rowOff>
    </xdr:from>
    <xdr:to>
      <xdr:col>78</xdr:col>
      <xdr:colOff>95250</xdr:colOff>
      <xdr:row>27</xdr:row>
      <xdr:rowOff>200025</xdr:rowOff>
    </xdr:to>
    <xdr:sp macro="" textlink="">
      <xdr:nvSpPr>
        <xdr:cNvPr id="528216" name="Line 138">
          <a:extLst>
            <a:ext uri="{FF2B5EF4-FFF2-40B4-BE49-F238E27FC236}">
              <a16:creationId xmlns:a16="http://schemas.microsoft.com/office/drawing/2014/main" id="{2F929808-876A-4A15-DD60-2BFFA11CAB35}"/>
            </a:ext>
          </a:extLst>
        </xdr:cNvPr>
        <xdr:cNvSpPr>
          <a:spLocks noChangeShapeType="1"/>
        </xdr:cNvSpPr>
      </xdr:nvSpPr>
      <xdr:spPr bwMode="auto">
        <a:xfrm flipH="1" flipV="1">
          <a:off x="1404937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22</xdr:row>
      <xdr:rowOff>0</xdr:rowOff>
    </xdr:from>
    <xdr:to>
      <xdr:col>14</xdr:col>
      <xdr:colOff>95250</xdr:colOff>
      <xdr:row>27</xdr:row>
      <xdr:rowOff>200025</xdr:rowOff>
    </xdr:to>
    <xdr:sp macro="" textlink="">
      <xdr:nvSpPr>
        <xdr:cNvPr id="528217" name="Line 139">
          <a:extLst>
            <a:ext uri="{FF2B5EF4-FFF2-40B4-BE49-F238E27FC236}">
              <a16:creationId xmlns:a16="http://schemas.microsoft.com/office/drawing/2014/main" id="{23E23EA7-608D-1880-3E54-FE64A5F05DC1}"/>
            </a:ext>
          </a:extLst>
        </xdr:cNvPr>
        <xdr:cNvSpPr>
          <a:spLocks noChangeShapeType="1"/>
        </xdr:cNvSpPr>
      </xdr:nvSpPr>
      <xdr:spPr bwMode="auto">
        <a:xfrm flipV="1">
          <a:off x="2466975" y="4800600"/>
          <a:ext cx="0" cy="1247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4</xdr:col>
      <xdr:colOff>85725</xdr:colOff>
      <xdr:row>62</xdr:row>
      <xdr:rowOff>200025</xdr:rowOff>
    </xdr:to>
    <xdr:sp macro="" textlink="">
      <xdr:nvSpPr>
        <xdr:cNvPr id="528218" name="Line 140">
          <a:extLst>
            <a:ext uri="{FF2B5EF4-FFF2-40B4-BE49-F238E27FC236}">
              <a16:creationId xmlns:a16="http://schemas.microsoft.com/office/drawing/2014/main" id="{79F63C4F-9034-F512-8932-B5699B593657}"/>
            </a:ext>
          </a:extLst>
        </xdr:cNvPr>
        <xdr:cNvSpPr>
          <a:spLocks noChangeShapeType="1"/>
        </xdr:cNvSpPr>
      </xdr:nvSpPr>
      <xdr:spPr bwMode="auto">
        <a:xfrm>
          <a:off x="6477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85725</xdr:colOff>
      <xdr:row>53</xdr:row>
      <xdr:rowOff>0</xdr:rowOff>
    </xdr:from>
    <xdr:to>
      <xdr:col>12</xdr:col>
      <xdr:colOff>95250</xdr:colOff>
      <xdr:row>53</xdr:row>
      <xdr:rowOff>0</xdr:rowOff>
    </xdr:to>
    <xdr:sp macro="" textlink="">
      <xdr:nvSpPr>
        <xdr:cNvPr id="528219" name="Line 141">
          <a:extLst>
            <a:ext uri="{FF2B5EF4-FFF2-40B4-BE49-F238E27FC236}">
              <a16:creationId xmlns:a16="http://schemas.microsoft.com/office/drawing/2014/main" id="{4892C3F9-364D-4005-2512-8ADA85AED3CC}"/>
            </a:ext>
          </a:extLst>
        </xdr:cNvPr>
        <xdr:cNvSpPr>
          <a:spLocks noChangeShapeType="1"/>
        </xdr:cNvSpPr>
      </xdr:nvSpPr>
      <xdr:spPr bwMode="auto">
        <a:xfrm>
          <a:off x="6477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95250</xdr:colOff>
      <xdr:row>53</xdr:row>
      <xdr:rowOff>0</xdr:rowOff>
    </xdr:from>
    <xdr:to>
      <xdr:col>12</xdr:col>
      <xdr:colOff>95250</xdr:colOff>
      <xdr:row>63</xdr:row>
      <xdr:rowOff>19050</xdr:rowOff>
    </xdr:to>
    <xdr:sp macro="" textlink="">
      <xdr:nvSpPr>
        <xdr:cNvPr id="528220" name="Line 142">
          <a:extLst>
            <a:ext uri="{FF2B5EF4-FFF2-40B4-BE49-F238E27FC236}">
              <a16:creationId xmlns:a16="http://schemas.microsoft.com/office/drawing/2014/main" id="{F8E02171-07C4-6649-ED89-783E35F573A6}"/>
            </a:ext>
          </a:extLst>
        </xdr:cNvPr>
        <xdr:cNvSpPr>
          <a:spLocks noChangeShapeType="1"/>
        </xdr:cNvSpPr>
      </xdr:nvSpPr>
      <xdr:spPr bwMode="auto">
        <a:xfrm>
          <a:off x="21050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76200</xdr:colOff>
      <xdr:row>49</xdr:row>
      <xdr:rowOff>0</xdr:rowOff>
    </xdr:from>
    <xdr:to>
      <xdr:col>24</xdr:col>
      <xdr:colOff>76200</xdr:colOff>
      <xdr:row>62</xdr:row>
      <xdr:rowOff>200025</xdr:rowOff>
    </xdr:to>
    <xdr:sp macro="" textlink="">
      <xdr:nvSpPr>
        <xdr:cNvPr id="528221" name="Line 143">
          <a:extLst>
            <a:ext uri="{FF2B5EF4-FFF2-40B4-BE49-F238E27FC236}">
              <a16:creationId xmlns:a16="http://schemas.microsoft.com/office/drawing/2014/main" id="{17ED750A-FE6F-59D5-5FE2-213B9AB6245A}"/>
            </a:ext>
          </a:extLst>
        </xdr:cNvPr>
        <xdr:cNvSpPr>
          <a:spLocks noChangeShapeType="1"/>
        </xdr:cNvSpPr>
      </xdr:nvSpPr>
      <xdr:spPr bwMode="auto">
        <a:xfrm flipV="1">
          <a:off x="42576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9525</xdr:rowOff>
    </xdr:from>
    <xdr:to>
      <xdr:col>8</xdr:col>
      <xdr:colOff>76200</xdr:colOff>
      <xdr:row>53</xdr:row>
      <xdr:rowOff>0</xdr:rowOff>
    </xdr:to>
    <xdr:sp macro="" textlink="">
      <xdr:nvSpPr>
        <xdr:cNvPr id="528222" name="Line 144">
          <a:extLst>
            <a:ext uri="{FF2B5EF4-FFF2-40B4-BE49-F238E27FC236}">
              <a16:creationId xmlns:a16="http://schemas.microsoft.com/office/drawing/2014/main" id="{85F575F1-281C-2332-E698-EBC2C19026ED}"/>
            </a:ext>
          </a:extLst>
        </xdr:cNvPr>
        <xdr:cNvSpPr>
          <a:spLocks noChangeShapeType="1"/>
        </xdr:cNvSpPr>
      </xdr:nvSpPr>
      <xdr:spPr bwMode="auto">
        <a:xfrm flipV="1">
          <a:off x="13620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36</xdr:col>
      <xdr:colOff>85725</xdr:colOff>
      <xdr:row>63</xdr:row>
      <xdr:rowOff>19050</xdr:rowOff>
    </xdr:to>
    <xdr:sp macro="" textlink="">
      <xdr:nvSpPr>
        <xdr:cNvPr id="528223" name="Line 145">
          <a:extLst>
            <a:ext uri="{FF2B5EF4-FFF2-40B4-BE49-F238E27FC236}">
              <a16:creationId xmlns:a16="http://schemas.microsoft.com/office/drawing/2014/main" id="{252909D0-12E7-F7C8-FC67-52F9F7CC8752}"/>
            </a:ext>
          </a:extLst>
        </xdr:cNvPr>
        <xdr:cNvSpPr>
          <a:spLocks noChangeShapeType="1"/>
        </xdr:cNvSpPr>
      </xdr:nvSpPr>
      <xdr:spPr bwMode="auto">
        <a:xfrm>
          <a:off x="64389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85725</xdr:colOff>
      <xdr:row>53</xdr:row>
      <xdr:rowOff>0</xdr:rowOff>
    </xdr:from>
    <xdr:to>
      <xdr:col>44</xdr:col>
      <xdr:colOff>95250</xdr:colOff>
      <xdr:row>53</xdr:row>
      <xdr:rowOff>0</xdr:rowOff>
    </xdr:to>
    <xdr:sp macro="" textlink="">
      <xdr:nvSpPr>
        <xdr:cNvPr id="528224" name="Line 146">
          <a:extLst>
            <a:ext uri="{FF2B5EF4-FFF2-40B4-BE49-F238E27FC236}">
              <a16:creationId xmlns:a16="http://schemas.microsoft.com/office/drawing/2014/main" id="{2784D94E-EC10-4B52-8E83-A62CD9FACCCA}"/>
            </a:ext>
          </a:extLst>
        </xdr:cNvPr>
        <xdr:cNvSpPr>
          <a:spLocks noChangeShapeType="1"/>
        </xdr:cNvSpPr>
      </xdr:nvSpPr>
      <xdr:spPr bwMode="auto">
        <a:xfrm>
          <a:off x="6438900" y="8658225"/>
          <a:ext cx="1457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44</xdr:col>
      <xdr:colOff>95250</xdr:colOff>
      <xdr:row>53</xdr:row>
      <xdr:rowOff>0</xdr:rowOff>
    </xdr:from>
    <xdr:to>
      <xdr:col>44</xdr:col>
      <xdr:colOff>95250</xdr:colOff>
      <xdr:row>62</xdr:row>
      <xdr:rowOff>200025</xdr:rowOff>
    </xdr:to>
    <xdr:sp macro="" textlink="">
      <xdr:nvSpPr>
        <xdr:cNvPr id="528225" name="Line 147">
          <a:extLst>
            <a:ext uri="{FF2B5EF4-FFF2-40B4-BE49-F238E27FC236}">
              <a16:creationId xmlns:a16="http://schemas.microsoft.com/office/drawing/2014/main" id="{4DDA3520-78F7-9B25-F687-69371B569BB8}"/>
            </a:ext>
          </a:extLst>
        </xdr:cNvPr>
        <xdr:cNvSpPr>
          <a:spLocks noChangeShapeType="1"/>
        </xdr:cNvSpPr>
      </xdr:nvSpPr>
      <xdr:spPr bwMode="auto">
        <a:xfrm>
          <a:off x="789622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56</xdr:col>
      <xdr:colOff>76200</xdr:colOff>
      <xdr:row>49</xdr:row>
      <xdr:rowOff>9525</xdr:rowOff>
    </xdr:from>
    <xdr:to>
      <xdr:col>56</xdr:col>
      <xdr:colOff>76200</xdr:colOff>
      <xdr:row>63</xdr:row>
      <xdr:rowOff>0</xdr:rowOff>
    </xdr:to>
    <xdr:sp macro="" textlink="">
      <xdr:nvSpPr>
        <xdr:cNvPr id="528226" name="Line 148">
          <a:extLst>
            <a:ext uri="{FF2B5EF4-FFF2-40B4-BE49-F238E27FC236}">
              <a16:creationId xmlns:a16="http://schemas.microsoft.com/office/drawing/2014/main" id="{96419CE3-C936-9BB2-4FB4-0FFFB06FDD39}"/>
            </a:ext>
          </a:extLst>
        </xdr:cNvPr>
        <xdr:cNvSpPr>
          <a:spLocks noChangeShapeType="1"/>
        </xdr:cNvSpPr>
      </xdr:nvSpPr>
      <xdr:spPr bwMode="auto">
        <a:xfrm flipV="1">
          <a:off x="100488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9525</xdr:rowOff>
    </xdr:from>
    <xdr:to>
      <xdr:col>40</xdr:col>
      <xdr:colOff>76200</xdr:colOff>
      <xdr:row>53</xdr:row>
      <xdr:rowOff>0</xdr:rowOff>
    </xdr:to>
    <xdr:sp macro="" textlink="">
      <xdr:nvSpPr>
        <xdr:cNvPr id="528227" name="Line 149">
          <a:extLst>
            <a:ext uri="{FF2B5EF4-FFF2-40B4-BE49-F238E27FC236}">
              <a16:creationId xmlns:a16="http://schemas.microsoft.com/office/drawing/2014/main" id="{E41A206B-0CC3-D533-9E0E-B07349C5A969}"/>
            </a:ext>
          </a:extLst>
        </xdr:cNvPr>
        <xdr:cNvSpPr>
          <a:spLocks noChangeShapeType="1"/>
        </xdr:cNvSpPr>
      </xdr:nvSpPr>
      <xdr:spPr bwMode="auto">
        <a:xfrm flipV="1">
          <a:off x="71532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76200</xdr:colOff>
      <xdr:row>49</xdr:row>
      <xdr:rowOff>0</xdr:rowOff>
    </xdr:from>
    <xdr:to>
      <xdr:col>56</xdr:col>
      <xdr:colOff>76200</xdr:colOff>
      <xdr:row>49</xdr:row>
      <xdr:rowOff>0</xdr:rowOff>
    </xdr:to>
    <xdr:sp macro="" textlink="">
      <xdr:nvSpPr>
        <xdr:cNvPr id="528228" name="Line 150">
          <a:extLst>
            <a:ext uri="{FF2B5EF4-FFF2-40B4-BE49-F238E27FC236}">
              <a16:creationId xmlns:a16="http://schemas.microsoft.com/office/drawing/2014/main" id="{4FC5EC56-CE76-CC09-91F1-34D7D03DFA8E}"/>
            </a:ext>
          </a:extLst>
        </xdr:cNvPr>
        <xdr:cNvSpPr>
          <a:spLocks noChangeShapeType="1"/>
        </xdr:cNvSpPr>
      </xdr:nvSpPr>
      <xdr:spPr bwMode="auto">
        <a:xfrm>
          <a:off x="71532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76200</xdr:colOff>
      <xdr:row>49</xdr:row>
      <xdr:rowOff>0</xdr:rowOff>
    </xdr:from>
    <xdr:to>
      <xdr:col>24</xdr:col>
      <xdr:colOff>76200</xdr:colOff>
      <xdr:row>49</xdr:row>
      <xdr:rowOff>0</xdr:rowOff>
    </xdr:to>
    <xdr:sp macro="" textlink="">
      <xdr:nvSpPr>
        <xdr:cNvPr id="528229" name="Line 151">
          <a:extLst>
            <a:ext uri="{FF2B5EF4-FFF2-40B4-BE49-F238E27FC236}">
              <a16:creationId xmlns:a16="http://schemas.microsoft.com/office/drawing/2014/main" id="{32B174C3-6DC8-DDF1-5976-3F1AAA20F4D7}"/>
            </a:ext>
          </a:extLst>
        </xdr:cNvPr>
        <xdr:cNvSpPr>
          <a:spLocks noChangeShapeType="1"/>
        </xdr:cNvSpPr>
      </xdr:nvSpPr>
      <xdr:spPr bwMode="auto">
        <a:xfrm>
          <a:off x="1362075" y="8658225"/>
          <a:ext cx="2895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16</xdr:col>
      <xdr:colOff>76200</xdr:colOff>
      <xdr:row>49</xdr:row>
      <xdr:rowOff>0</xdr:rowOff>
    </xdr:to>
    <xdr:sp macro="" textlink="">
      <xdr:nvSpPr>
        <xdr:cNvPr id="528230" name="Line 152">
          <a:extLst>
            <a:ext uri="{FF2B5EF4-FFF2-40B4-BE49-F238E27FC236}">
              <a16:creationId xmlns:a16="http://schemas.microsoft.com/office/drawing/2014/main" id="{8F2A94E7-A7D8-0518-DF58-3FD3330922B6}"/>
            </a:ext>
          </a:extLst>
        </xdr:cNvPr>
        <xdr:cNvSpPr>
          <a:spLocks noChangeShapeType="1"/>
        </xdr:cNvSpPr>
      </xdr:nvSpPr>
      <xdr:spPr bwMode="auto">
        <a:xfrm flipV="1">
          <a:off x="2809875"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48</xdr:col>
      <xdr:colOff>85725</xdr:colOff>
      <xdr:row>42</xdr:row>
      <xdr:rowOff>0</xdr:rowOff>
    </xdr:from>
    <xdr:to>
      <xdr:col>48</xdr:col>
      <xdr:colOff>85725</xdr:colOff>
      <xdr:row>49</xdr:row>
      <xdr:rowOff>0</xdr:rowOff>
    </xdr:to>
    <xdr:sp macro="" textlink="">
      <xdr:nvSpPr>
        <xdr:cNvPr id="528231" name="Line 153">
          <a:extLst>
            <a:ext uri="{FF2B5EF4-FFF2-40B4-BE49-F238E27FC236}">
              <a16:creationId xmlns:a16="http://schemas.microsoft.com/office/drawing/2014/main" id="{B48659B4-CEB5-58FF-0E95-E5F1AFA7C09A}"/>
            </a:ext>
          </a:extLst>
        </xdr:cNvPr>
        <xdr:cNvSpPr>
          <a:spLocks noChangeShapeType="1"/>
        </xdr:cNvSpPr>
      </xdr:nvSpPr>
      <xdr:spPr bwMode="auto">
        <a:xfrm flipV="1">
          <a:off x="861060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42</xdr:row>
      <xdr:rowOff>0</xdr:rowOff>
    </xdr:from>
    <xdr:to>
      <xdr:col>48</xdr:col>
      <xdr:colOff>76200</xdr:colOff>
      <xdr:row>42</xdr:row>
      <xdr:rowOff>0</xdr:rowOff>
    </xdr:to>
    <xdr:sp macro="" textlink="">
      <xdr:nvSpPr>
        <xdr:cNvPr id="528232" name="Line 154">
          <a:extLst>
            <a:ext uri="{FF2B5EF4-FFF2-40B4-BE49-F238E27FC236}">
              <a16:creationId xmlns:a16="http://schemas.microsoft.com/office/drawing/2014/main" id="{56F728B3-4F7E-AAFC-443C-D7CF269D84CC}"/>
            </a:ext>
          </a:extLst>
        </xdr:cNvPr>
        <xdr:cNvSpPr>
          <a:spLocks noChangeShapeType="1"/>
        </xdr:cNvSpPr>
      </xdr:nvSpPr>
      <xdr:spPr bwMode="auto">
        <a:xfrm>
          <a:off x="2809875" y="8658225"/>
          <a:ext cx="5791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40</xdr:row>
      <xdr:rowOff>180975</xdr:rowOff>
    </xdr:from>
    <xdr:to>
      <xdr:col>33</xdr:col>
      <xdr:colOff>0</xdr:colOff>
      <xdr:row>42</xdr:row>
      <xdr:rowOff>0</xdr:rowOff>
    </xdr:to>
    <xdr:sp macro="" textlink="">
      <xdr:nvSpPr>
        <xdr:cNvPr id="528233" name="Line 155">
          <a:extLst>
            <a:ext uri="{FF2B5EF4-FFF2-40B4-BE49-F238E27FC236}">
              <a16:creationId xmlns:a16="http://schemas.microsoft.com/office/drawing/2014/main" id="{91A24E46-7399-F589-2FD6-A181B8EF14CF}"/>
            </a:ext>
          </a:extLst>
        </xdr:cNvPr>
        <xdr:cNvSpPr>
          <a:spLocks noChangeShapeType="1"/>
        </xdr:cNvSpPr>
      </xdr:nvSpPr>
      <xdr:spPr bwMode="auto">
        <a:xfrm flipV="1">
          <a:off x="5810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39</xdr:row>
      <xdr:rowOff>104775</xdr:rowOff>
    </xdr:from>
    <xdr:to>
      <xdr:col>33</xdr:col>
      <xdr:colOff>0</xdr:colOff>
      <xdr:row>42</xdr:row>
      <xdr:rowOff>0</xdr:rowOff>
    </xdr:to>
    <xdr:sp macro="" textlink="">
      <xdr:nvSpPr>
        <xdr:cNvPr id="528234" name="Line 156">
          <a:extLst>
            <a:ext uri="{FF2B5EF4-FFF2-40B4-BE49-F238E27FC236}">
              <a16:creationId xmlns:a16="http://schemas.microsoft.com/office/drawing/2014/main" id="{280D1397-A000-881F-FB36-E281FE7938CB}"/>
            </a:ext>
          </a:extLst>
        </xdr:cNvPr>
        <xdr:cNvSpPr>
          <a:spLocks noChangeShapeType="1"/>
        </xdr:cNvSpPr>
      </xdr:nvSpPr>
      <xdr:spPr bwMode="auto">
        <a:xfrm flipV="1">
          <a:off x="5810250" y="8658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64</xdr:col>
      <xdr:colOff>133350</xdr:colOff>
      <xdr:row>2</xdr:row>
      <xdr:rowOff>133350</xdr:rowOff>
    </xdr:from>
    <xdr:to>
      <xdr:col>64</xdr:col>
      <xdr:colOff>133350</xdr:colOff>
      <xdr:row>32</xdr:row>
      <xdr:rowOff>57150</xdr:rowOff>
    </xdr:to>
    <xdr:sp macro="" textlink="">
      <xdr:nvSpPr>
        <xdr:cNvPr id="528235" name="Line 157">
          <a:extLst>
            <a:ext uri="{FF2B5EF4-FFF2-40B4-BE49-F238E27FC236}">
              <a16:creationId xmlns:a16="http://schemas.microsoft.com/office/drawing/2014/main" id="{EA5C0909-6130-EF8C-13BD-F0D112D070E7}"/>
            </a:ext>
          </a:extLst>
        </xdr:cNvPr>
        <xdr:cNvSpPr>
          <a:spLocks noChangeShapeType="1"/>
        </xdr:cNvSpPr>
      </xdr:nvSpPr>
      <xdr:spPr bwMode="auto">
        <a:xfrm>
          <a:off x="11553825" y="609600"/>
          <a:ext cx="0" cy="7305675"/>
        </a:xfrm>
        <a:prstGeom prst="line">
          <a:avLst/>
        </a:prstGeom>
        <a:noFill/>
        <a:ln w="9525">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64</xdr:col>
      <xdr:colOff>114300</xdr:colOff>
      <xdr:row>37</xdr:row>
      <xdr:rowOff>133350</xdr:rowOff>
    </xdr:from>
    <xdr:to>
      <xdr:col>64</xdr:col>
      <xdr:colOff>114300</xdr:colOff>
      <xdr:row>67</xdr:row>
      <xdr:rowOff>142875</xdr:rowOff>
    </xdr:to>
    <xdr:sp macro="" textlink="">
      <xdr:nvSpPr>
        <xdr:cNvPr id="528236" name="Line 158">
          <a:extLst>
            <a:ext uri="{FF2B5EF4-FFF2-40B4-BE49-F238E27FC236}">
              <a16:creationId xmlns:a16="http://schemas.microsoft.com/office/drawing/2014/main" id="{4681F849-801C-44C6-76A9-3CBCD7BE0792}"/>
            </a:ext>
          </a:extLst>
        </xdr:cNvPr>
        <xdr:cNvSpPr>
          <a:spLocks noChangeShapeType="1"/>
        </xdr:cNvSpPr>
      </xdr:nvSpPr>
      <xdr:spPr bwMode="auto">
        <a:xfrm>
          <a:off x="11534775" y="8658225"/>
          <a:ext cx="0" cy="142875"/>
        </a:xfrm>
        <a:prstGeom prst="line">
          <a:avLst/>
        </a:prstGeom>
        <a:noFill/>
        <a:ln w="9525">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102</xdr:col>
      <xdr:colOff>95250</xdr:colOff>
      <xdr:row>22</xdr:row>
      <xdr:rowOff>9525</xdr:rowOff>
    </xdr:from>
    <xdr:to>
      <xdr:col>102</xdr:col>
      <xdr:colOff>95250</xdr:colOff>
      <xdr:row>28</xdr:row>
      <xdr:rowOff>28575</xdr:rowOff>
    </xdr:to>
    <xdr:sp macro="" textlink="">
      <xdr:nvSpPr>
        <xdr:cNvPr id="528237" name="Line 159">
          <a:extLst>
            <a:ext uri="{FF2B5EF4-FFF2-40B4-BE49-F238E27FC236}">
              <a16:creationId xmlns:a16="http://schemas.microsoft.com/office/drawing/2014/main" id="{C188C3A8-07C5-A616-6C28-377CAE4C1EE3}"/>
            </a:ext>
          </a:extLst>
        </xdr:cNvPr>
        <xdr:cNvSpPr>
          <a:spLocks noChangeShapeType="1"/>
        </xdr:cNvSpPr>
      </xdr:nvSpPr>
      <xdr:spPr bwMode="auto">
        <a:xfrm flipH="1" flipV="1">
          <a:off x="18392775" y="4810125"/>
          <a:ext cx="0" cy="1276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22</xdr:col>
      <xdr:colOff>9525</xdr:colOff>
      <xdr:row>12</xdr:row>
      <xdr:rowOff>0</xdr:rowOff>
    </xdr:to>
    <xdr:sp macro="" textlink="">
      <xdr:nvSpPr>
        <xdr:cNvPr id="528238" name="Line 160">
          <a:extLst>
            <a:ext uri="{FF2B5EF4-FFF2-40B4-BE49-F238E27FC236}">
              <a16:creationId xmlns:a16="http://schemas.microsoft.com/office/drawing/2014/main" id="{A2F9FDBB-87A6-7FCC-48C0-480848FD78BF}"/>
            </a:ext>
          </a:extLst>
        </xdr:cNvPr>
        <xdr:cNvSpPr>
          <a:spLocks noChangeShapeType="1"/>
        </xdr:cNvSpPr>
      </xdr:nvSpPr>
      <xdr:spPr bwMode="auto">
        <a:xfrm flipV="1">
          <a:off x="382905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43</xdr:col>
      <xdr:colOff>0</xdr:colOff>
      <xdr:row>10</xdr:row>
      <xdr:rowOff>9525</xdr:rowOff>
    </xdr:from>
    <xdr:to>
      <xdr:col>43</xdr:col>
      <xdr:colOff>0</xdr:colOff>
      <xdr:row>12</xdr:row>
      <xdr:rowOff>9525</xdr:rowOff>
    </xdr:to>
    <xdr:sp macro="" textlink="">
      <xdr:nvSpPr>
        <xdr:cNvPr id="528239" name="Line 161">
          <a:extLst>
            <a:ext uri="{FF2B5EF4-FFF2-40B4-BE49-F238E27FC236}">
              <a16:creationId xmlns:a16="http://schemas.microsoft.com/office/drawing/2014/main" id="{580E790C-94C5-9D60-443A-EBD875B734FD}"/>
            </a:ext>
          </a:extLst>
        </xdr:cNvPr>
        <xdr:cNvSpPr>
          <a:spLocks noChangeShapeType="1"/>
        </xdr:cNvSpPr>
      </xdr:nvSpPr>
      <xdr:spPr bwMode="auto">
        <a:xfrm flipV="1">
          <a:off x="762000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10</xdr:row>
      <xdr:rowOff>0</xdr:rowOff>
    </xdr:from>
    <xdr:to>
      <xdr:col>43</xdr:col>
      <xdr:colOff>9525</xdr:colOff>
      <xdr:row>10</xdr:row>
      <xdr:rowOff>0</xdr:rowOff>
    </xdr:to>
    <xdr:sp macro="" textlink="">
      <xdr:nvSpPr>
        <xdr:cNvPr id="528240" name="Line 162">
          <a:extLst>
            <a:ext uri="{FF2B5EF4-FFF2-40B4-BE49-F238E27FC236}">
              <a16:creationId xmlns:a16="http://schemas.microsoft.com/office/drawing/2014/main" id="{DB7B9E98-FBF8-B0D7-49D3-CC6F89B15BF4}"/>
            </a:ext>
          </a:extLst>
        </xdr:cNvPr>
        <xdr:cNvSpPr>
          <a:spLocks noChangeShapeType="1"/>
        </xdr:cNvSpPr>
      </xdr:nvSpPr>
      <xdr:spPr bwMode="auto">
        <a:xfrm>
          <a:off x="3829050"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86</xdr:col>
      <xdr:colOff>9525</xdr:colOff>
      <xdr:row>10</xdr:row>
      <xdr:rowOff>0</xdr:rowOff>
    </xdr:from>
    <xdr:to>
      <xdr:col>86</xdr:col>
      <xdr:colOff>9525</xdr:colOff>
      <xdr:row>12</xdr:row>
      <xdr:rowOff>0</xdr:rowOff>
    </xdr:to>
    <xdr:sp macro="" textlink="">
      <xdr:nvSpPr>
        <xdr:cNvPr id="528241" name="Line 163">
          <a:extLst>
            <a:ext uri="{FF2B5EF4-FFF2-40B4-BE49-F238E27FC236}">
              <a16:creationId xmlns:a16="http://schemas.microsoft.com/office/drawing/2014/main" id="{A21A9DF8-1823-8602-6BD7-60CAC814397C}"/>
            </a:ext>
          </a:extLst>
        </xdr:cNvPr>
        <xdr:cNvSpPr>
          <a:spLocks noChangeShapeType="1"/>
        </xdr:cNvSpPr>
      </xdr:nvSpPr>
      <xdr:spPr bwMode="auto">
        <a:xfrm flipV="1">
          <a:off x="15411450" y="2286000"/>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107</xdr:col>
      <xdr:colOff>0</xdr:colOff>
      <xdr:row>10</xdr:row>
      <xdr:rowOff>9525</xdr:rowOff>
    </xdr:from>
    <xdr:to>
      <xdr:col>107</xdr:col>
      <xdr:colOff>0</xdr:colOff>
      <xdr:row>12</xdr:row>
      <xdr:rowOff>9525</xdr:rowOff>
    </xdr:to>
    <xdr:sp macro="" textlink="">
      <xdr:nvSpPr>
        <xdr:cNvPr id="528242" name="Line 164">
          <a:extLst>
            <a:ext uri="{FF2B5EF4-FFF2-40B4-BE49-F238E27FC236}">
              <a16:creationId xmlns:a16="http://schemas.microsoft.com/office/drawing/2014/main" id="{1BAB00CB-D4B7-FEFD-0E75-E5667B5DC005}"/>
            </a:ext>
          </a:extLst>
        </xdr:cNvPr>
        <xdr:cNvSpPr>
          <a:spLocks noChangeShapeType="1"/>
        </xdr:cNvSpPr>
      </xdr:nvSpPr>
      <xdr:spPr bwMode="auto">
        <a:xfrm flipV="1">
          <a:off x="19202400" y="2295525"/>
          <a:ext cx="0" cy="41910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86</xdr:col>
      <xdr:colOff>9525</xdr:colOff>
      <xdr:row>10</xdr:row>
      <xdr:rowOff>0</xdr:rowOff>
    </xdr:from>
    <xdr:to>
      <xdr:col>107</xdr:col>
      <xdr:colOff>9525</xdr:colOff>
      <xdr:row>10</xdr:row>
      <xdr:rowOff>0</xdr:rowOff>
    </xdr:to>
    <xdr:sp macro="" textlink="">
      <xdr:nvSpPr>
        <xdr:cNvPr id="528243" name="Line 165">
          <a:extLst>
            <a:ext uri="{FF2B5EF4-FFF2-40B4-BE49-F238E27FC236}">
              <a16:creationId xmlns:a16="http://schemas.microsoft.com/office/drawing/2014/main" id="{A6BBC81A-5DE0-4F2C-5670-F0BD403B427B}"/>
            </a:ext>
          </a:extLst>
        </xdr:cNvPr>
        <xdr:cNvSpPr>
          <a:spLocks noChangeShapeType="1"/>
        </xdr:cNvSpPr>
      </xdr:nvSpPr>
      <xdr:spPr bwMode="auto">
        <a:xfrm>
          <a:off x="15411450" y="2286000"/>
          <a:ext cx="3800475"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9525</xdr:colOff>
      <xdr:row>1</xdr:row>
      <xdr:rowOff>9525</xdr:rowOff>
    </xdr:from>
    <xdr:to>
      <xdr:col>8</xdr:col>
      <xdr:colOff>9525</xdr:colOff>
      <xdr:row>8</xdr:row>
      <xdr:rowOff>9525</xdr:rowOff>
    </xdr:to>
    <xdr:cxnSp macro="">
      <xdr:nvCxnSpPr>
        <xdr:cNvPr id="2" name="直線コネクタ 1">
          <a:extLst>
            <a:ext uri="{FF2B5EF4-FFF2-40B4-BE49-F238E27FC236}">
              <a16:creationId xmlns:a16="http://schemas.microsoft.com/office/drawing/2014/main" id="{86581601-D631-9C46-1A08-2FB440AD88E7}"/>
            </a:ext>
          </a:extLst>
        </xdr:cNvPr>
        <xdr:cNvCxnSpPr/>
      </xdr:nvCxnSpPr>
      <xdr:spPr>
        <a:xfrm>
          <a:off x="695325" y="190500"/>
          <a:ext cx="3000375" cy="12287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19</xdr:row>
      <xdr:rowOff>9525</xdr:rowOff>
    </xdr:from>
    <xdr:to>
      <xdr:col>7</xdr:col>
      <xdr:colOff>9525</xdr:colOff>
      <xdr:row>25</xdr:row>
      <xdr:rowOff>9525</xdr:rowOff>
    </xdr:to>
    <xdr:cxnSp macro="">
      <xdr:nvCxnSpPr>
        <xdr:cNvPr id="3" name="直線コネクタ 2">
          <a:extLst>
            <a:ext uri="{FF2B5EF4-FFF2-40B4-BE49-F238E27FC236}">
              <a16:creationId xmlns:a16="http://schemas.microsoft.com/office/drawing/2014/main" id="{AF9CCF26-88E8-0057-476C-4B29EDBEA410}"/>
            </a:ext>
          </a:extLst>
        </xdr:cNvPr>
        <xdr:cNvCxnSpPr/>
      </xdr:nvCxnSpPr>
      <xdr:spPr>
        <a:xfrm>
          <a:off x="695325" y="190500"/>
          <a:ext cx="2571750" cy="10477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33</xdr:row>
      <xdr:rowOff>0</xdr:rowOff>
    </xdr:from>
    <xdr:to>
      <xdr:col>6</xdr:col>
      <xdr:colOff>0</xdr:colOff>
      <xdr:row>38</xdr:row>
      <xdr:rowOff>0</xdr:rowOff>
    </xdr:to>
    <xdr:cxnSp macro="">
      <xdr:nvCxnSpPr>
        <xdr:cNvPr id="4" name="直線コネクタ 3">
          <a:extLst>
            <a:ext uri="{FF2B5EF4-FFF2-40B4-BE49-F238E27FC236}">
              <a16:creationId xmlns:a16="http://schemas.microsoft.com/office/drawing/2014/main" id="{91ED82B0-5A0B-D595-333B-53EB004D4611}"/>
            </a:ext>
          </a:extLst>
        </xdr:cNvPr>
        <xdr:cNvCxnSpPr/>
      </xdr:nvCxnSpPr>
      <xdr:spPr>
        <a:xfrm>
          <a:off x="685800" y="3133725"/>
          <a:ext cx="2143125" cy="8858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47625</xdr:colOff>
          <xdr:row>16</xdr:row>
          <xdr:rowOff>361950</xdr:rowOff>
        </xdr:from>
        <xdr:to>
          <xdr:col>8</xdr:col>
          <xdr:colOff>0</xdr:colOff>
          <xdr:row>19</xdr:row>
          <xdr:rowOff>0</xdr:rowOff>
        </xdr:to>
        <xdr:pic>
          <xdr:nvPicPr>
            <xdr:cNvPr id="475613" name="Image1">
              <a:extLst>
                <a:ext uri="{FF2B5EF4-FFF2-40B4-BE49-F238E27FC236}">
                  <a16:creationId xmlns:a16="http://schemas.microsoft.com/office/drawing/2014/main" id="{55514633-8AB8-4E57-EB46-A575BFEB9EDF}"/>
                </a:ext>
              </a:extLst>
            </xdr:cNvPr>
            <xdr:cNvPicPr>
              <a:picLocks noChangeArrowheads="1" noChangeShapeType="1"/>
              <a:extLst>
                <a:ext uri="{84589F7E-364E-4C9E-8A38-B11213B215E9}">
                  <a14:cameraTool cellRange="スコア" spid="_x0000_s539689"/>
                </a:ext>
              </a:extLst>
            </xdr:cNvPicPr>
          </xdr:nvPicPr>
          <xdr:blipFill>
            <a:blip xmlns:r="http://schemas.openxmlformats.org/officeDocument/2006/relationships" r:embed="rId1"/>
            <a:srcRect/>
            <a:stretch>
              <a:fillRect/>
            </a:stretch>
          </xdr:blipFill>
          <xdr:spPr bwMode="auto">
            <a:xfrm>
              <a:off x="47625" y="4943475"/>
              <a:ext cx="6581775" cy="552450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333375</xdr:rowOff>
        </xdr:from>
        <xdr:to>
          <xdr:col>15</xdr:col>
          <xdr:colOff>742950</xdr:colOff>
          <xdr:row>19</xdr:row>
          <xdr:rowOff>0</xdr:rowOff>
        </xdr:to>
        <xdr:pic>
          <xdr:nvPicPr>
            <xdr:cNvPr id="475614" name="Image1">
              <a:extLst>
                <a:ext uri="{FF2B5EF4-FFF2-40B4-BE49-F238E27FC236}">
                  <a16:creationId xmlns:a16="http://schemas.microsoft.com/office/drawing/2014/main" id="{7EF878DC-D6E6-512B-CF29-CAB86A2D6763}"/>
                </a:ext>
              </a:extLst>
            </xdr:cNvPr>
            <xdr:cNvPicPr>
              <a:picLocks noChangeArrowheads="1" noChangeShapeType="1"/>
              <a:extLst>
                <a:ext uri="{84589F7E-364E-4C9E-8A38-B11213B215E9}">
                  <a14:cameraTool cellRange="スコア" spid="_x0000_s539690"/>
                </a:ext>
              </a:extLst>
            </xdr:cNvPicPr>
          </xdr:nvPicPr>
          <xdr:blipFill>
            <a:blip xmlns:r="http://schemas.openxmlformats.org/officeDocument/2006/relationships" r:embed="rId2"/>
            <a:srcRect/>
            <a:stretch>
              <a:fillRect/>
            </a:stretch>
          </xdr:blipFill>
          <xdr:spPr bwMode="auto">
            <a:xfrm>
              <a:off x="6629400" y="4914900"/>
              <a:ext cx="6562725" cy="5553075"/>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16</xdr:row>
          <xdr:rowOff>314325</xdr:rowOff>
        </xdr:from>
        <xdr:to>
          <xdr:col>24</xdr:col>
          <xdr:colOff>0</xdr:colOff>
          <xdr:row>18</xdr:row>
          <xdr:rowOff>1933575</xdr:rowOff>
        </xdr:to>
        <xdr:pic>
          <xdr:nvPicPr>
            <xdr:cNvPr id="475615" name="Image1">
              <a:extLst>
                <a:ext uri="{FF2B5EF4-FFF2-40B4-BE49-F238E27FC236}">
                  <a16:creationId xmlns:a16="http://schemas.microsoft.com/office/drawing/2014/main" id="{6ADAA667-E3F3-54C8-3462-A4AB9749819E}"/>
                </a:ext>
              </a:extLst>
            </xdr:cNvPr>
            <xdr:cNvPicPr>
              <a:picLocks noChangeArrowheads="1" noChangeShapeType="1"/>
              <a:extLst>
                <a:ext uri="{84589F7E-364E-4C9E-8A38-B11213B215E9}">
                  <a14:cameraTool cellRange="スコア" spid="_x0000_s539691"/>
                </a:ext>
              </a:extLst>
            </xdr:cNvPicPr>
          </xdr:nvPicPr>
          <xdr:blipFill>
            <a:blip xmlns:r="http://schemas.openxmlformats.org/officeDocument/2006/relationships" r:embed="rId3"/>
            <a:srcRect/>
            <a:stretch>
              <a:fillRect/>
            </a:stretch>
          </xdr:blipFill>
          <xdr:spPr bwMode="auto">
            <a:xfrm>
              <a:off x="13296900" y="4895850"/>
              <a:ext cx="6591300"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16</xdr:row>
          <xdr:rowOff>314325</xdr:rowOff>
        </xdr:from>
        <xdr:to>
          <xdr:col>31</xdr:col>
          <xdr:colOff>762000</xdr:colOff>
          <xdr:row>18</xdr:row>
          <xdr:rowOff>1933575</xdr:rowOff>
        </xdr:to>
        <xdr:pic>
          <xdr:nvPicPr>
            <xdr:cNvPr id="475616" name="Image1">
              <a:extLst>
                <a:ext uri="{FF2B5EF4-FFF2-40B4-BE49-F238E27FC236}">
                  <a16:creationId xmlns:a16="http://schemas.microsoft.com/office/drawing/2014/main" id="{4C9C2E00-5CB4-4F68-DD25-279A295F0D16}"/>
                </a:ext>
              </a:extLst>
            </xdr:cNvPr>
            <xdr:cNvPicPr>
              <a:picLocks noChangeArrowheads="1" noChangeShapeType="1"/>
              <a:extLst>
                <a:ext uri="{84589F7E-364E-4C9E-8A38-B11213B215E9}">
                  <a14:cameraTool cellRange="スコア" spid="_x0000_s539692"/>
                </a:ext>
              </a:extLst>
            </xdr:cNvPicPr>
          </xdr:nvPicPr>
          <xdr:blipFill>
            <a:blip xmlns:r="http://schemas.openxmlformats.org/officeDocument/2006/relationships" r:embed="rId4"/>
            <a:srcRect/>
            <a:stretch>
              <a:fillRect/>
            </a:stretch>
          </xdr:blipFill>
          <xdr:spPr bwMode="auto">
            <a:xfrm>
              <a:off x="19926300" y="4895850"/>
              <a:ext cx="6543675" cy="5543550"/>
            </a:xfrm>
            <a:prstGeom prst="rect">
              <a:avLst/>
            </a:prstGeom>
            <a:noFill/>
            <a:ln>
              <a:noFill/>
            </a:ln>
            <a:effectLst/>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 uri="{AF507438-7753-43E0-B8FC-AC1667EBCBE1}">
                <a14:hiddenEffects>
                  <a:effectLst>
                    <a:outerShdw dist="35921" dir="2700000" algn="ctr" rotWithShape="0">
                      <a:srgbClr val="808080"/>
                    </a:outerShdw>
                  </a:effectLst>
                </a14:hiddenEffects>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7599B-1404-4C61-973B-D67FB6ECD774}">
  <dimension ref="A2:AL170"/>
  <sheetViews>
    <sheetView showGridLines="0" topLeftCell="A109" zoomScaleNormal="70" workbookViewId="0">
      <selection activeCell="AL136" sqref="AL136"/>
    </sheetView>
  </sheetViews>
  <sheetFormatPr defaultColWidth="9" defaultRowHeight="13.5"/>
  <cols>
    <col min="1" max="37" width="2.625" style="160" customWidth="1"/>
    <col min="38" max="16384" width="9" style="160"/>
  </cols>
  <sheetData>
    <row r="2" ht="24.75" customHeight="1"/>
    <row r="60" spans="1:32" ht="14.25">
      <c r="A60" s="161"/>
      <c r="B60" s="161"/>
      <c r="C60" s="161"/>
      <c r="D60" s="161"/>
      <c r="E60" s="161"/>
      <c r="F60" s="161"/>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1"/>
      <c r="AE60" s="161"/>
      <c r="AF60" s="161"/>
    </row>
    <row r="61" spans="1:32" ht="14.25">
      <c r="A61" s="161"/>
      <c r="B61" s="161"/>
      <c r="C61" s="161"/>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1"/>
      <c r="AF61" s="161"/>
    </row>
    <row r="62" spans="1:32" ht="14.25">
      <c r="A62" s="161"/>
      <c r="B62" s="161"/>
      <c r="C62" s="161"/>
      <c r="D62" s="161"/>
      <c r="E62" s="161"/>
      <c r="F62" s="161"/>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1"/>
      <c r="AE62" s="161"/>
      <c r="AF62" s="161"/>
    </row>
    <row r="63" spans="1:32" ht="14.25">
      <c r="A63" s="161"/>
      <c r="B63" s="161"/>
      <c r="C63" s="161"/>
      <c r="D63" s="161"/>
      <c r="E63" s="161"/>
      <c r="F63" s="161"/>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1"/>
      <c r="AE63" s="161"/>
      <c r="AF63" s="161"/>
    </row>
    <row r="64" spans="1:32" ht="14.25">
      <c r="A64" s="161"/>
      <c r="B64" s="161"/>
      <c r="C64" s="161"/>
      <c r="D64" s="161"/>
      <c r="E64" s="161"/>
      <c r="F64" s="161"/>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1"/>
      <c r="AE64" s="161"/>
      <c r="AF64" s="161"/>
    </row>
    <row r="65" spans="1:32" ht="14.25">
      <c r="A65" s="161"/>
      <c r="B65" s="161"/>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row>
    <row r="66" spans="1:32" ht="17.25">
      <c r="A66" s="161"/>
      <c r="B66" s="161"/>
      <c r="C66" s="161"/>
      <c r="D66" s="161"/>
      <c r="E66" s="161"/>
      <c r="L66" s="162" t="s">
        <v>509</v>
      </c>
      <c r="M66" s="161"/>
      <c r="N66" s="161"/>
      <c r="O66" s="161"/>
      <c r="P66" s="161"/>
      <c r="Q66" s="161"/>
      <c r="R66" s="161"/>
      <c r="S66" s="161"/>
      <c r="T66" s="161"/>
      <c r="U66" s="161"/>
      <c r="V66" s="161"/>
      <c r="W66" s="161"/>
      <c r="X66" s="161"/>
      <c r="Y66" s="161"/>
      <c r="Z66" s="161"/>
      <c r="AA66" s="161"/>
      <c r="AB66" s="161"/>
      <c r="AC66" s="161"/>
      <c r="AD66" s="161"/>
      <c r="AE66" s="161"/>
      <c r="AF66" s="161"/>
    </row>
    <row r="67" spans="1:32" ht="27" customHeight="1">
      <c r="A67" s="161"/>
      <c r="B67" s="161"/>
      <c r="C67" s="161"/>
      <c r="D67" s="161"/>
      <c r="E67" s="161"/>
      <c r="J67" s="161"/>
      <c r="K67" s="161"/>
      <c r="L67" s="161"/>
      <c r="M67" s="161" t="s">
        <v>226</v>
      </c>
      <c r="N67" s="161"/>
      <c r="O67" s="161"/>
      <c r="P67" s="161"/>
      <c r="Q67" s="161"/>
      <c r="R67" s="161"/>
      <c r="S67" s="161"/>
      <c r="T67" s="161"/>
      <c r="U67" s="161"/>
      <c r="V67" s="161"/>
      <c r="W67" s="161"/>
      <c r="X67" s="161"/>
      <c r="Y67" s="161"/>
      <c r="Z67" s="161"/>
      <c r="AA67" s="161"/>
      <c r="AB67" s="161"/>
      <c r="AC67" s="161"/>
      <c r="AD67" s="161"/>
      <c r="AE67" s="161"/>
      <c r="AF67" s="161"/>
    </row>
    <row r="68" spans="1:32" ht="14.25">
      <c r="A68" s="161"/>
      <c r="B68" s="161"/>
      <c r="D68" s="161"/>
      <c r="E68" s="163"/>
      <c r="F68" s="164"/>
      <c r="G68" s="164"/>
      <c r="H68" s="164"/>
      <c r="I68" s="165"/>
      <c r="J68" s="164"/>
      <c r="K68" s="164"/>
      <c r="L68" s="164"/>
      <c r="M68" s="164"/>
      <c r="N68" s="164"/>
      <c r="O68" s="164"/>
      <c r="P68" s="164"/>
      <c r="Q68" s="164"/>
      <c r="R68" s="164"/>
      <c r="S68" s="164"/>
      <c r="T68" s="164"/>
      <c r="U68" s="164"/>
      <c r="V68" s="164"/>
      <c r="W68" s="164"/>
      <c r="X68" s="164"/>
      <c r="Y68" s="164"/>
      <c r="Z68" s="164"/>
      <c r="AA68" s="164"/>
      <c r="AB68" s="164"/>
      <c r="AC68" s="166"/>
      <c r="AD68" s="161"/>
      <c r="AE68" s="161"/>
      <c r="AF68" s="161"/>
    </row>
    <row r="69" spans="1:32" ht="14.25">
      <c r="A69" s="161"/>
      <c r="B69" s="161"/>
      <c r="E69" s="167"/>
      <c r="F69" s="161" t="s">
        <v>227</v>
      </c>
      <c r="G69" s="161"/>
      <c r="H69" s="161"/>
      <c r="I69" s="161"/>
      <c r="J69" s="161"/>
      <c r="K69" s="161"/>
      <c r="M69" s="161"/>
      <c r="N69" s="161"/>
      <c r="O69" s="161"/>
      <c r="P69" s="161" t="s">
        <v>510</v>
      </c>
      <c r="Q69" s="161"/>
      <c r="R69" s="161"/>
      <c r="S69" s="161"/>
      <c r="T69" s="161"/>
      <c r="U69" s="161"/>
      <c r="V69" s="161"/>
      <c r="W69" s="161"/>
      <c r="X69" s="161"/>
      <c r="Y69" s="161"/>
      <c r="Z69" s="161"/>
      <c r="AA69" s="161"/>
      <c r="AB69" s="161"/>
      <c r="AC69" s="168"/>
      <c r="AD69" s="161"/>
      <c r="AE69" s="161"/>
      <c r="AF69" s="161"/>
    </row>
    <row r="70" spans="1:32" ht="14.25">
      <c r="A70" s="161"/>
      <c r="B70" s="161"/>
      <c r="E70" s="167"/>
      <c r="F70" s="161"/>
      <c r="G70" s="161"/>
      <c r="H70" s="161"/>
      <c r="I70" s="161"/>
      <c r="J70" s="161"/>
      <c r="K70" s="161"/>
      <c r="M70" s="161"/>
      <c r="N70" s="161"/>
      <c r="O70" s="161"/>
      <c r="P70" s="161"/>
      <c r="Q70" s="161"/>
      <c r="R70" s="161"/>
      <c r="S70" s="161"/>
      <c r="T70" s="161"/>
      <c r="U70" s="161"/>
      <c r="V70" s="161"/>
      <c r="W70" s="161"/>
      <c r="X70" s="161"/>
      <c r="Y70" s="161"/>
      <c r="Z70" s="161"/>
      <c r="AA70" s="161"/>
      <c r="AB70" s="161"/>
      <c r="AC70" s="168"/>
      <c r="AD70" s="161"/>
      <c r="AE70" s="161"/>
      <c r="AF70" s="161"/>
    </row>
    <row r="71" spans="1:32" ht="14.25">
      <c r="A71" s="161"/>
      <c r="B71" s="161"/>
      <c r="E71" s="167"/>
      <c r="F71" s="161" t="s">
        <v>511</v>
      </c>
      <c r="G71" s="161"/>
      <c r="H71" s="161"/>
      <c r="I71" s="161"/>
      <c r="J71" s="161"/>
      <c r="K71" s="161"/>
      <c r="M71" s="161"/>
      <c r="N71" s="161"/>
      <c r="O71" s="161"/>
      <c r="P71" s="161" t="s">
        <v>512</v>
      </c>
      <c r="Q71" s="161"/>
      <c r="R71" s="161"/>
      <c r="S71" s="161"/>
      <c r="T71" s="161"/>
      <c r="U71" s="161"/>
      <c r="V71" s="161"/>
      <c r="W71" s="161"/>
      <c r="X71" s="161"/>
      <c r="Y71" s="161"/>
      <c r="Z71" s="161"/>
      <c r="AA71" s="161"/>
      <c r="AB71" s="161"/>
      <c r="AC71" s="168"/>
      <c r="AD71" s="161"/>
      <c r="AE71" s="161"/>
      <c r="AF71" s="161"/>
    </row>
    <row r="72" spans="1:32" ht="14.25">
      <c r="A72" s="161"/>
      <c r="B72" s="161"/>
      <c r="E72" s="167"/>
      <c r="F72" s="161"/>
      <c r="G72" s="161"/>
      <c r="H72" s="161"/>
      <c r="I72" s="161"/>
      <c r="J72" s="161"/>
      <c r="K72" s="161"/>
      <c r="M72" s="161"/>
      <c r="N72" s="161"/>
      <c r="O72" s="161"/>
      <c r="P72" s="161"/>
      <c r="Q72" s="161"/>
      <c r="R72" s="161"/>
      <c r="S72" s="161"/>
      <c r="T72" s="161"/>
      <c r="U72" s="161"/>
      <c r="V72" s="161"/>
      <c r="W72" s="161"/>
      <c r="X72" s="161"/>
      <c r="Y72" s="161"/>
      <c r="Z72" s="161"/>
      <c r="AA72" s="161"/>
      <c r="AB72" s="161"/>
      <c r="AC72" s="168"/>
      <c r="AD72" s="161"/>
      <c r="AE72" s="161"/>
      <c r="AF72" s="161"/>
    </row>
    <row r="73" spans="1:32" ht="14.25">
      <c r="A73" s="161"/>
      <c r="B73" s="161"/>
      <c r="E73" s="167"/>
      <c r="F73" s="161" t="s">
        <v>228</v>
      </c>
      <c r="G73" s="161"/>
      <c r="H73" s="161"/>
      <c r="I73" s="161"/>
      <c r="J73" s="161"/>
      <c r="K73" s="161"/>
      <c r="M73" s="161"/>
      <c r="N73" s="161"/>
      <c r="O73" s="161"/>
      <c r="P73" s="161" t="s">
        <v>513</v>
      </c>
      <c r="Q73" s="161"/>
      <c r="R73" s="161"/>
      <c r="S73" s="161"/>
      <c r="T73" s="161"/>
      <c r="U73" s="161"/>
      <c r="V73" s="161"/>
      <c r="W73" s="161"/>
      <c r="X73" s="161"/>
      <c r="Y73" s="161"/>
      <c r="Z73" s="161"/>
      <c r="AA73" s="161"/>
      <c r="AB73" s="161"/>
      <c r="AC73" s="168"/>
      <c r="AD73" s="161"/>
      <c r="AE73" s="161"/>
      <c r="AF73" s="161"/>
    </row>
    <row r="74" spans="1:32" ht="14.25">
      <c r="A74" s="161"/>
      <c r="B74" s="161"/>
      <c r="E74" s="167"/>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8"/>
      <c r="AD74" s="161"/>
      <c r="AE74" s="161"/>
      <c r="AF74" s="161"/>
    </row>
    <row r="75" spans="1:32" ht="14.25">
      <c r="A75" s="161"/>
      <c r="B75" s="161"/>
      <c r="E75" s="167"/>
      <c r="F75" s="161"/>
      <c r="G75" s="161"/>
      <c r="H75" s="161" t="s">
        <v>229</v>
      </c>
      <c r="I75" s="161"/>
      <c r="J75" s="161"/>
      <c r="K75" s="161"/>
      <c r="L75" s="161"/>
      <c r="M75" s="161"/>
      <c r="N75" s="161"/>
      <c r="O75" s="161"/>
      <c r="P75" s="161"/>
      <c r="Q75" s="161"/>
      <c r="R75" s="161"/>
      <c r="S75" s="161"/>
      <c r="T75" s="161"/>
      <c r="U75" s="161"/>
      <c r="V75" s="161"/>
      <c r="W75" s="161"/>
      <c r="X75" s="161"/>
      <c r="Y75" s="161"/>
      <c r="Z75" s="161"/>
      <c r="AA75" s="161"/>
      <c r="AB75" s="161"/>
      <c r="AC75" s="168"/>
      <c r="AD75" s="161"/>
      <c r="AE75" s="161"/>
      <c r="AF75" s="161"/>
    </row>
    <row r="76" spans="1:32" ht="14.25">
      <c r="A76" s="161"/>
      <c r="B76" s="161"/>
      <c r="E76" s="167"/>
      <c r="F76" s="161"/>
      <c r="G76" s="161"/>
      <c r="H76" s="161" t="s">
        <v>230</v>
      </c>
      <c r="I76" s="161"/>
      <c r="J76" s="161"/>
      <c r="K76" s="161"/>
      <c r="L76" s="161"/>
      <c r="M76" s="161"/>
      <c r="N76" s="161"/>
      <c r="O76" s="161"/>
      <c r="P76" s="161"/>
      <c r="Q76" s="161"/>
      <c r="R76" s="161"/>
      <c r="S76" s="161"/>
      <c r="T76" s="161"/>
      <c r="U76" s="161"/>
      <c r="V76" s="161"/>
      <c r="W76" s="161"/>
      <c r="X76" s="161"/>
      <c r="Y76" s="161"/>
      <c r="Z76" s="161"/>
      <c r="AA76" s="161"/>
      <c r="AB76" s="161"/>
      <c r="AC76" s="168"/>
      <c r="AD76" s="161"/>
      <c r="AE76" s="161"/>
      <c r="AF76" s="161"/>
    </row>
    <row r="77" spans="1:32" ht="14.25">
      <c r="A77" s="161"/>
      <c r="B77" s="161"/>
      <c r="E77" s="167"/>
      <c r="F77" s="161"/>
      <c r="G77" s="161"/>
      <c r="H77" s="161" t="s">
        <v>231</v>
      </c>
      <c r="I77" s="161"/>
      <c r="J77" s="161"/>
      <c r="K77" s="161"/>
      <c r="L77" s="161"/>
      <c r="M77" s="161"/>
      <c r="N77" s="161"/>
      <c r="O77" s="161"/>
      <c r="P77" s="161"/>
      <c r="Q77" s="161"/>
      <c r="R77" s="161"/>
      <c r="S77" s="161"/>
      <c r="T77" s="161"/>
      <c r="U77" s="161"/>
      <c r="V77" s="161"/>
      <c r="W77" s="161"/>
      <c r="X77" s="161"/>
      <c r="Y77" s="161"/>
      <c r="Z77" s="161"/>
      <c r="AA77" s="161"/>
      <c r="AB77" s="161"/>
      <c r="AC77" s="168"/>
      <c r="AD77" s="161"/>
      <c r="AE77" s="161"/>
      <c r="AF77" s="161"/>
    </row>
    <row r="78" spans="1:32" ht="14.25">
      <c r="A78" s="161"/>
      <c r="B78" s="161"/>
      <c r="E78" s="167"/>
      <c r="F78" s="161"/>
      <c r="G78" s="161"/>
      <c r="H78" s="161" t="s">
        <v>232</v>
      </c>
      <c r="I78" s="161"/>
      <c r="J78" s="161"/>
      <c r="K78" s="161"/>
      <c r="L78" s="161"/>
      <c r="M78" s="161"/>
      <c r="N78" s="161"/>
      <c r="O78" s="161"/>
      <c r="P78" s="161"/>
      <c r="Q78" s="161"/>
      <c r="R78" s="161"/>
      <c r="S78" s="161"/>
      <c r="T78" s="161"/>
      <c r="U78" s="161"/>
      <c r="V78" s="161"/>
      <c r="W78" s="161"/>
      <c r="X78" s="161"/>
      <c r="Y78" s="161"/>
      <c r="Z78" s="161"/>
      <c r="AA78" s="161"/>
      <c r="AB78" s="161"/>
      <c r="AC78" s="168"/>
      <c r="AD78" s="161"/>
      <c r="AE78" s="161"/>
      <c r="AF78" s="161"/>
    </row>
    <row r="79" spans="1:32" ht="14.25">
      <c r="A79" s="161"/>
      <c r="B79" s="161"/>
      <c r="E79" s="167"/>
      <c r="F79" s="161"/>
      <c r="G79" s="161"/>
      <c r="H79" s="161" t="s">
        <v>233</v>
      </c>
      <c r="I79" s="161"/>
      <c r="J79" s="161"/>
      <c r="K79" s="161"/>
      <c r="L79" s="161"/>
      <c r="M79" s="161"/>
      <c r="N79" s="161"/>
      <c r="O79" s="161"/>
      <c r="P79" s="161"/>
      <c r="Q79" s="161"/>
      <c r="R79" s="161"/>
      <c r="S79" s="161"/>
      <c r="T79" s="161"/>
      <c r="U79" s="161"/>
      <c r="V79" s="161"/>
      <c r="W79" s="161"/>
      <c r="X79" s="161"/>
      <c r="Y79" s="161"/>
      <c r="Z79" s="161"/>
      <c r="AA79" s="161"/>
      <c r="AB79" s="161"/>
      <c r="AC79" s="168"/>
      <c r="AD79" s="161"/>
      <c r="AE79" s="161"/>
      <c r="AF79" s="161"/>
    </row>
    <row r="80" spans="1:32" ht="14.25">
      <c r="A80" s="161"/>
      <c r="B80" s="161"/>
      <c r="E80" s="167"/>
      <c r="F80" s="161"/>
      <c r="G80" s="161"/>
      <c r="H80" s="161" t="s">
        <v>234</v>
      </c>
      <c r="I80" s="161"/>
      <c r="J80" s="161"/>
      <c r="K80" s="161"/>
      <c r="L80" s="161"/>
      <c r="M80" s="161"/>
      <c r="N80" s="161"/>
      <c r="O80" s="161"/>
      <c r="P80" s="161"/>
      <c r="Q80" s="161"/>
      <c r="R80" s="161"/>
      <c r="S80" s="161"/>
      <c r="T80" s="161"/>
      <c r="U80" s="161"/>
      <c r="V80" s="161"/>
      <c r="W80" s="161"/>
      <c r="X80" s="161"/>
      <c r="Y80" s="161"/>
      <c r="Z80" s="161"/>
      <c r="AA80" s="161"/>
      <c r="AB80" s="161"/>
      <c r="AC80" s="168"/>
      <c r="AD80" s="161"/>
      <c r="AE80" s="161"/>
      <c r="AF80" s="161"/>
    </row>
    <row r="81" spans="1:32" ht="14.25">
      <c r="A81" s="161"/>
      <c r="B81" s="161"/>
      <c r="E81" s="167"/>
      <c r="F81" s="161"/>
      <c r="G81" s="161"/>
      <c r="H81" s="161" t="s">
        <v>235</v>
      </c>
      <c r="I81" s="161"/>
      <c r="J81" s="161"/>
      <c r="K81" s="161"/>
      <c r="L81" s="161"/>
      <c r="M81" s="161"/>
      <c r="N81" s="161"/>
      <c r="O81" s="161"/>
      <c r="P81" s="161"/>
      <c r="Q81" s="161"/>
      <c r="R81" s="161"/>
      <c r="S81" s="161"/>
      <c r="T81" s="161"/>
      <c r="U81" s="161"/>
      <c r="V81" s="161"/>
      <c r="W81" s="161"/>
      <c r="X81" s="161"/>
      <c r="Y81" s="161"/>
      <c r="Z81" s="161"/>
      <c r="AA81" s="161"/>
      <c r="AB81" s="161"/>
      <c r="AC81" s="168"/>
      <c r="AD81" s="161"/>
      <c r="AE81" s="161"/>
      <c r="AF81" s="161"/>
    </row>
    <row r="82" spans="1:32" ht="14.25">
      <c r="A82" s="161"/>
      <c r="B82" s="161"/>
      <c r="E82" s="167"/>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8"/>
      <c r="AD82" s="161"/>
      <c r="AE82" s="161"/>
      <c r="AF82" s="161"/>
    </row>
    <row r="83" spans="1:32" ht="14.25">
      <c r="A83" s="161"/>
      <c r="B83" s="161"/>
      <c r="E83" s="167"/>
      <c r="F83" s="161" t="s">
        <v>236</v>
      </c>
      <c r="G83" s="161"/>
      <c r="H83" s="161"/>
      <c r="I83" s="161"/>
      <c r="J83" s="161"/>
      <c r="K83" s="161"/>
      <c r="M83" s="161"/>
      <c r="N83" s="161"/>
      <c r="O83" s="161"/>
      <c r="P83" s="169" t="s">
        <v>514</v>
      </c>
      <c r="Q83" s="161"/>
      <c r="R83" s="161"/>
      <c r="S83" s="161"/>
      <c r="T83" s="161"/>
      <c r="U83" s="161"/>
      <c r="V83" s="161"/>
      <c r="W83" s="161"/>
      <c r="X83" s="161"/>
      <c r="Y83" s="161"/>
      <c r="Z83" s="161"/>
      <c r="AA83" s="161"/>
      <c r="AB83" s="161"/>
      <c r="AC83" s="168"/>
      <c r="AD83" s="161"/>
      <c r="AE83" s="161"/>
      <c r="AF83" s="161"/>
    </row>
    <row r="84" spans="1:32" ht="14.25">
      <c r="A84" s="161"/>
      <c r="B84" s="161"/>
      <c r="E84" s="167"/>
      <c r="F84" s="161"/>
      <c r="G84" s="161"/>
      <c r="H84" s="161"/>
      <c r="I84" s="161"/>
      <c r="J84" s="161"/>
      <c r="K84" s="161"/>
      <c r="L84" s="161"/>
      <c r="M84" s="161"/>
      <c r="N84" s="161"/>
      <c r="O84" s="161"/>
      <c r="P84" s="161"/>
      <c r="Q84" s="161"/>
      <c r="R84" s="161"/>
      <c r="S84" s="161"/>
      <c r="T84" s="161"/>
      <c r="U84" s="161"/>
      <c r="V84" s="161"/>
      <c r="W84" s="161"/>
      <c r="X84" s="161"/>
      <c r="Y84" s="161"/>
      <c r="Z84" s="161"/>
      <c r="AA84" s="161"/>
      <c r="AB84" s="161"/>
      <c r="AC84" s="168"/>
      <c r="AD84" s="161"/>
      <c r="AE84" s="161"/>
      <c r="AF84" s="161"/>
    </row>
    <row r="85" spans="1:32" ht="14.25">
      <c r="A85" s="161"/>
      <c r="B85" s="161"/>
      <c r="E85" s="167"/>
      <c r="F85" s="161"/>
      <c r="G85" s="161"/>
      <c r="H85" s="161"/>
      <c r="I85" s="161"/>
      <c r="J85" s="161"/>
      <c r="K85" s="161"/>
      <c r="L85" s="161"/>
      <c r="M85" s="161"/>
      <c r="N85" s="161"/>
      <c r="O85" s="161"/>
      <c r="P85" s="161"/>
      <c r="Q85" s="161"/>
      <c r="R85" s="161"/>
      <c r="S85" s="161"/>
      <c r="T85" s="161"/>
      <c r="U85" s="161"/>
      <c r="V85" s="161"/>
      <c r="W85" s="161"/>
      <c r="X85" s="161"/>
      <c r="Y85" s="161"/>
      <c r="Z85" s="161"/>
      <c r="AA85" s="161"/>
      <c r="AB85" s="161"/>
      <c r="AC85" s="168"/>
      <c r="AD85" s="161"/>
      <c r="AE85" s="161"/>
      <c r="AF85" s="161"/>
    </row>
    <row r="86" spans="1:32" ht="14.25">
      <c r="A86" s="161"/>
      <c r="B86" s="161"/>
      <c r="E86" s="167"/>
      <c r="F86" s="161"/>
      <c r="G86" s="161"/>
      <c r="H86" s="161"/>
      <c r="I86" s="161"/>
      <c r="J86" s="161"/>
      <c r="K86" s="161"/>
      <c r="L86" s="161"/>
      <c r="M86" s="161"/>
      <c r="N86" s="161"/>
      <c r="O86" s="161"/>
      <c r="P86" s="161"/>
      <c r="Q86" s="161"/>
      <c r="R86" s="161"/>
      <c r="S86" s="161"/>
      <c r="T86" s="161"/>
      <c r="U86" s="161"/>
      <c r="V86" s="161"/>
      <c r="W86" s="161"/>
      <c r="X86" s="161"/>
      <c r="Y86" s="161"/>
      <c r="Z86" s="161"/>
      <c r="AA86" s="161"/>
      <c r="AB86" s="161"/>
      <c r="AC86" s="168"/>
      <c r="AD86" s="161"/>
      <c r="AE86" s="161"/>
      <c r="AF86" s="161"/>
    </row>
    <row r="87" spans="1:32" ht="14.25">
      <c r="A87" s="161"/>
      <c r="B87" s="161"/>
      <c r="E87" s="167"/>
      <c r="F87" s="161"/>
      <c r="G87" s="161"/>
      <c r="H87" s="161"/>
      <c r="I87" s="161"/>
      <c r="J87" s="161"/>
      <c r="K87" s="161"/>
      <c r="L87" s="161"/>
      <c r="M87" s="161"/>
      <c r="N87" s="161"/>
      <c r="O87" s="161"/>
      <c r="P87" s="161"/>
      <c r="Q87" s="161"/>
      <c r="R87" s="161"/>
      <c r="S87" s="161"/>
      <c r="T87" s="161"/>
      <c r="U87" s="161"/>
      <c r="V87" s="161"/>
      <c r="W87" s="161"/>
      <c r="X87" s="161"/>
      <c r="Y87" s="161"/>
      <c r="Z87" s="161"/>
      <c r="AA87" s="161"/>
      <c r="AB87" s="161"/>
      <c r="AC87" s="168"/>
      <c r="AD87" s="161"/>
      <c r="AE87" s="161"/>
      <c r="AF87" s="161"/>
    </row>
    <row r="88" spans="1:32" ht="14.25">
      <c r="A88" s="161"/>
      <c r="B88" s="161"/>
      <c r="E88" s="167"/>
      <c r="F88" s="161"/>
      <c r="G88" s="161"/>
      <c r="H88" s="161"/>
      <c r="I88" s="161"/>
      <c r="J88" s="161"/>
      <c r="K88" s="161"/>
      <c r="L88" s="161"/>
      <c r="M88" s="161"/>
      <c r="N88" s="161"/>
      <c r="O88" s="161"/>
      <c r="P88" s="161"/>
      <c r="Q88" s="161"/>
      <c r="R88" s="161"/>
      <c r="S88" s="161"/>
      <c r="T88" s="161"/>
      <c r="U88" s="161"/>
      <c r="V88" s="161"/>
      <c r="W88" s="161"/>
      <c r="X88" s="161"/>
      <c r="Y88" s="161"/>
      <c r="Z88" s="161"/>
      <c r="AA88" s="161"/>
      <c r="AB88" s="161"/>
      <c r="AC88" s="168"/>
      <c r="AD88" s="161"/>
      <c r="AE88" s="161"/>
      <c r="AF88" s="161"/>
    </row>
    <row r="89" spans="1:32" ht="14.25">
      <c r="A89" s="161"/>
      <c r="B89" s="161"/>
      <c r="E89" s="167"/>
      <c r="F89" s="161" t="s">
        <v>515</v>
      </c>
      <c r="G89" s="161"/>
      <c r="H89" s="161"/>
      <c r="I89" s="161"/>
      <c r="J89" s="161"/>
      <c r="K89" s="161"/>
      <c r="L89" s="161"/>
      <c r="M89" s="161"/>
      <c r="N89" s="161"/>
      <c r="O89" s="161"/>
      <c r="P89" s="161"/>
      <c r="Q89" s="161"/>
      <c r="R89" s="161"/>
      <c r="S89" s="161"/>
      <c r="T89" s="161"/>
      <c r="U89" s="161"/>
      <c r="V89" s="161"/>
      <c r="W89" s="161"/>
      <c r="X89" s="161"/>
      <c r="Y89" s="161"/>
      <c r="Z89" s="161"/>
      <c r="AA89" s="161"/>
      <c r="AB89" s="161"/>
      <c r="AC89" s="168"/>
      <c r="AD89" s="161"/>
      <c r="AE89" s="161"/>
      <c r="AF89" s="161"/>
    </row>
    <row r="90" spans="1:32" ht="14.25">
      <c r="A90" s="161"/>
      <c r="B90" s="161"/>
      <c r="E90" s="167"/>
      <c r="F90" s="161"/>
      <c r="G90" s="161"/>
      <c r="H90" s="161"/>
      <c r="I90" s="161"/>
      <c r="J90" s="161"/>
      <c r="K90" s="161"/>
      <c r="L90" s="161"/>
      <c r="M90" s="161"/>
      <c r="N90" s="161"/>
      <c r="O90" s="161"/>
      <c r="P90" s="161"/>
      <c r="Q90" s="161"/>
      <c r="R90" s="161"/>
      <c r="S90" s="161"/>
      <c r="T90" s="161"/>
      <c r="U90" s="161"/>
      <c r="V90" s="161"/>
      <c r="W90" s="161"/>
      <c r="X90" s="161"/>
      <c r="Y90" s="161"/>
      <c r="Z90" s="161"/>
      <c r="AA90" s="161"/>
      <c r="AB90" s="161"/>
      <c r="AC90" s="168"/>
      <c r="AD90" s="161"/>
      <c r="AE90" s="161"/>
      <c r="AF90" s="161"/>
    </row>
    <row r="91" spans="1:32" ht="14.25">
      <c r="A91" s="161"/>
      <c r="B91" s="161"/>
      <c r="E91" s="167"/>
      <c r="F91" s="161"/>
      <c r="H91" s="161" t="s">
        <v>237</v>
      </c>
      <c r="I91" s="161"/>
      <c r="J91" s="161"/>
      <c r="K91" s="161"/>
      <c r="L91" s="161"/>
      <c r="M91" s="161"/>
      <c r="N91" s="161"/>
      <c r="O91" s="161"/>
      <c r="P91" s="161"/>
      <c r="Q91" s="161"/>
      <c r="R91" s="161"/>
      <c r="S91" s="161"/>
      <c r="T91" s="161"/>
      <c r="U91" s="161"/>
      <c r="V91" s="161"/>
      <c r="W91" s="161"/>
      <c r="X91" s="161"/>
      <c r="Y91" s="161"/>
      <c r="Z91" s="161"/>
      <c r="AA91" s="161"/>
      <c r="AB91" s="161"/>
      <c r="AC91" s="168"/>
      <c r="AD91" s="161"/>
      <c r="AE91" s="161"/>
      <c r="AF91" s="161"/>
    </row>
    <row r="92" spans="1:32" ht="14.25">
      <c r="A92" s="161"/>
      <c r="B92" s="161"/>
      <c r="E92" s="167"/>
      <c r="F92" s="161"/>
      <c r="H92" s="161" t="s">
        <v>238</v>
      </c>
      <c r="I92" s="161"/>
      <c r="J92" s="161"/>
      <c r="K92" s="161"/>
      <c r="L92" s="161"/>
      <c r="M92" s="161"/>
      <c r="N92" s="161"/>
      <c r="O92" s="161"/>
      <c r="P92" s="161"/>
      <c r="Q92" s="161"/>
      <c r="R92" s="161"/>
      <c r="S92" s="161"/>
      <c r="T92" s="161"/>
      <c r="U92" s="161"/>
      <c r="V92" s="161"/>
      <c r="W92" s="161"/>
      <c r="X92" s="161"/>
      <c r="Y92" s="161"/>
      <c r="Z92" s="161"/>
      <c r="AA92" s="161"/>
      <c r="AB92" s="161"/>
      <c r="AC92" s="168"/>
      <c r="AD92" s="161"/>
      <c r="AE92" s="161"/>
      <c r="AF92" s="161"/>
    </row>
    <row r="93" spans="1:32" ht="14.25">
      <c r="A93" s="161"/>
      <c r="B93" s="161"/>
      <c r="E93" s="167"/>
      <c r="F93" s="161"/>
      <c r="G93" s="161"/>
      <c r="H93" s="161" t="s">
        <v>239</v>
      </c>
      <c r="I93" s="161"/>
      <c r="J93" s="161"/>
      <c r="K93" s="161"/>
      <c r="L93" s="161"/>
      <c r="M93" s="161"/>
      <c r="N93" s="161"/>
      <c r="O93" s="161"/>
      <c r="P93" s="161"/>
      <c r="Q93" s="161"/>
      <c r="R93" s="161"/>
      <c r="S93" s="161"/>
      <c r="T93" s="161"/>
      <c r="U93" s="161"/>
      <c r="V93" s="161"/>
      <c r="W93" s="161"/>
      <c r="X93" s="161"/>
      <c r="Y93" s="161"/>
      <c r="Z93" s="161"/>
      <c r="AA93" s="161"/>
      <c r="AB93" s="161"/>
      <c r="AC93" s="168"/>
      <c r="AD93" s="161"/>
      <c r="AE93" s="161"/>
      <c r="AF93" s="161"/>
    </row>
    <row r="94" spans="1:32" ht="14.25">
      <c r="A94" s="161"/>
      <c r="B94" s="161"/>
      <c r="E94" s="167"/>
      <c r="F94" s="161"/>
      <c r="H94" s="161" t="s">
        <v>240</v>
      </c>
      <c r="I94" s="161"/>
      <c r="J94" s="161"/>
      <c r="K94" s="161"/>
      <c r="L94" s="161"/>
      <c r="M94" s="161"/>
      <c r="N94" s="161"/>
      <c r="O94" s="161"/>
      <c r="P94" s="161"/>
      <c r="Q94" s="161"/>
      <c r="R94" s="161"/>
      <c r="S94" s="161"/>
      <c r="T94" s="161"/>
      <c r="U94" s="161"/>
      <c r="V94" s="161"/>
      <c r="W94" s="161"/>
      <c r="X94" s="161"/>
      <c r="Y94" s="161"/>
      <c r="Z94" s="161"/>
      <c r="AA94" s="161"/>
      <c r="AB94" s="161"/>
      <c r="AC94" s="168"/>
      <c r="AD94" s="161"/>
      <c r="AE94" s="161"/>
      <c r="AF94" s="161"/>
    </row>
    <row r="95" spans="1:32" ht="14.25">
      <c r="A95" s="161"/>
      <c r="B95" s="161"/>
      <c r="E95" s="167"/>
      <c r="F95" s="161"/>
      <c r="H95" s="161" t="s">
        <v>241</v>
      </c>
      <c r="I95" s="161"/>
      <c r="J95" s="161"/>
      <c r="K95" s="161"/>
      <c r="L95" s="161"/>
      <c r="M95" s="161"/>
      <c r="N95" s="161"/>
      <c r="O95" s="161"/>
      <c r="P95" s="161"/>
      <c r="Q95" s="161"/>
      <c r="R95" s="161"/>
      <c r="S95" s="161"/>
      <c r="T95" s="161"/>
      <c r="U95" s="161"/>
      <c r="V95" s="161"/>
      <c r="W95" s="161"/>
      <c r="X95" s="161"/>
      <c r="Y95" s="161"/>
      <c r="Z95" s="161"/>
      <c r="AA95" s="161"/>
      <c r="AB95" s="161"/>
      <c r="AC95" s="168"/>
      <c r="AD95" s="161"/>
      <c r="AE95" s="161"/>
      <c r="AF95" s="161"/>
    </row>
    <row r="96" spans="1:32" ht="14.25">
      <c r="A96" s="161"/>
      <c r="B96" s="161"/>
      <c r="E96" s="167"/>
      <c r="F96" s="161"/>
      <c r="I96" s="161"/>
      <c r="J96" s="161"/>
      <c r="K96" s="161"/>
      <c r="L96" s="161"/>
      <c r="M96" s="161"/>
      <c r="N96" s="161"/>
      <c r="O96" s="161"/>
      <c r="P96" s="161"/>
      <c r="Q96" s="161"/>
      <c r="R96" s="161"/>
      <c r="S96" s="161"/>
      <c r="T96" s="161"/>
      <c r="U96" s="161"/>
      <c r="V96" s="161"/>
      <c r="W96" s="161"/>
      <c r="X96" s="161"/>
      <c r="Y96" s="161"/>
      <c r="Z96" s="161"/>
      <c r="AA96" s="161"/>
      <c r="AB96" s="161"/>
      <c r="AC96" s="168"/>
      <c r="AD96" s="161"/>
      <c r="AE96" s="161"/>
      <c r="AF96" s="161"/>
    </row>
    <row r="97" spans="1:32" ht="14.25">
      <c r="A97" s="161"/>
      <c r="B97" s="161"/>
      <c r="E97" s="167"/>
      <c r="F97" s="161"/>
      <c r="G97" s="161"/>
      <c r="H97" s="161"/>
      <c r="I97" s="161"/>
      <c r="J97" s="161"/>
      <c r="K97" s="161"/>
      <c r="L97" s="161"/>
      <c r="M97" s="161"/>
      <c r="N97" s="161"/>
      <c r="O97" s="161"/>
      <c r="P97" s="161"/>
      <c r="Q97" s="161"/>
      <c r="R97" s="161"/>
      <c r="S97" s="161"/>
      <c r="T97" s="161"/>
      <c r="U97" s="161"/>
      <c r="V97" s="161"/>
      <c r="W97" s="161"/>
      <c r="X97" s="161"/>
      <c r="Y97" s="161"/>
      <c r="Z97" s="161"/>
      <c r="AA97" s="161"/>
      <c r="AB97" s="161"/>
      <c r="AC97" s="168"/>
      <c r="AD97" s="161"/>
      <c r="AE97" s="161"/>
      <c r="AF97" s="161"/>
    </row>
    <row r="98" spans="1:32" ht="14.25">
      <c r="A98" s="161"/>
      <c r="B98" s="161"/>
      <c r="E98" s="167"/>
      <c r="F98" s="161"/>
      <c r="G98" s="161"/>
      <c r="H98" s="161" t="s">
        <v>516</v>
      </c>
      <c r="I98" s="161"/>
      <c r="J98" s="161"/>
      <c r="K98" s="161"/>
      <c r="L98" s="161"/>
      <c r="M98" s="161"/>
      <c r="N98" s="161"/>
      <c r="O98" s="161"/>
      <c r="P98" s="161"/>
      <c r="Q98" s="161"/>
      <c r="R98" s="161"/>
      <c r="S98" s="161"/>
      <c r="T98" s="161"/>
      <c r="U98" s="161"/>
      <c r="V98" s="161"/>
      <c r="W98" s="161"/>
      <c r="X98" s="161"/>
      <c r="Y98" s="161"/>
      <c r="Z98" s="161"/>
      <c r="AA98" s="161"/>
      <c r="AB98" s="161"/>
      <c r="AC98" s="168"/>
      <c r="AD98" s="161"/>
      <c r="AE98" s="161"/>
      <c r="AF98" s="161"/>
    </row>
    <row r="99" spans="1:32" ht="14.25">
      <c r="A99" s="161"/>
      <c r="B99" s="161"/>
      <c r="C99" s="161"/>
      <c r="D99" s="161"/>
      <c r="E99" s="170"/>
      <c r="F99" s="161"/>
      <c r="G99" s="161"/>
      <c r="H99" s="161"/>
      <c r="I99" s="161"/>
      <c r="J99" s="161"/>
      <c r="K99" s="161"/>
      <c r="L99" s="161"/>
      <c r="M99" s="161"/>
      <c r="N99" s="161"/>
      <c r="O99" s="161"/>
      <c r="P99" s="161"/>
      <c r="Q99" s="161"/>
      <c r="R99" s="161"/>
      <c r="S99" s="161"/>
      <c r="T99" s="161"/>
      <c r="U99" s="161"/>
      <c r="V99" s="161"/>
      <c r="W99" s="161"/>
      <c r="X99" s="161"/>
      <c r="Y99" s="161"/>
      <c r="Z99" s="161"/>
      <c r="AA99" s="161"/>
      <c r="AB99" s="161"/>
      <c r="AC99" s="168"/>
      <c r="AD99" s="161"/>
      <c r="AE99" s="161"/>
      <c r="AF99" s="161"/>
    </row>
    <row r="100" spans="1:32" ht="14.25">
      <c r="A100" s="161"/>
      <c r="B100" s="161"/>
      <c r="C100" s="161"/>
      <c r="D100" s="161"/>
      <c r="E100" s="171"/>
      <c r="F100" s="172"/>
      <c r="G100" s="172"/>
      <c r="H100" s="172"/>
      <c r="I100" s="172"/>
      <c r="J100" s="172"/>
      <c r="K100" s="172"/>
      <c r="L100" s="172"/>
      <c r="M100" s="172"/>
      <c r="N100" s="172"/>
      <c r="O100" s="172"/>
      <c r="P100" s="172"/>
      <c r="Q100" s="172"/>
      <c r="R100" s="172"/>
      <c r="S100" s="172"/>
      <c r="T100" s="172"/>
      <c r="U100" s="172"/>
      <c r="V100" s="172"/>
      <c r="W100" s="172"/>
      <c r="X100" s="172"/>
      <c r="Y100" s="172"/>
      <c r="Z100" s="172"/>
      <c r="AA100" s="172"/>
      <c r="AB100" s="172"/>
      <c r="AC100" s="173"/>
      <c r="AD100" s="161"/>
      <c r="AE100" s="161"/>
      <c r="AF100" s="161"/>
    </row>
    <row r="101" spans="1:32" ht="14.25">
      <c r="A101" s="161"/>
      <c r="B101" s="161"/>
      <c r="C101" s="161"/>
      <c r="D101" s="161"/>
      <c r="E101" s="161"/>
      <c r="F101" s="161"/>
      <c r="G101" s="161"/>
      <c r="H101" s="161"/>
      <c r="I101" s="161"/>
      <c r="J101" s="161"/>
      <c r="K101" s="161"/>
      <c r="L101" s="161"/>
      <c r="M101" s="161"/>
      <c r="N101" s="161"/>
      <c r="O101" s="161"/>
      <c r="P101" s="161"/>
      <c r="Q101" s="161"/>
      <c r="R101" s="161"/>
      <c r="S101" s="161"/>
      <c r="T101" s="161"/>
      <c r="U101" s="161"/>
      <c r="V101" s="161"/>
      <c r="W101" s="161"/>
      <c r="X101" s="161"/>
      <c r="Y101" s="161"/>
      <c r="Z101" s="161"/>
      <c r="AA101" s="161"/>
      <c r="AB101" s="161"/>
      <c r="AC101" s="161"/>
      <c r="AD101" s="161"/>
      <c r="AE101" s="161"/>
      <c r="AF101" s="161"/>
    </row>
    <row r="116" spans="1:33" ht="24" customHeight="1"/>
    <row r="117" spans="1:33" ht="19.5" customHeight="1">
      <c r="A117" s="161"/>
      <c r="B117" s="161"/>
      <c r="D117" s="161"/>
      <c r="E117" s="161"/>
      <c r="F117" s="161"/>
      <c r="G117" s="161"/>
      <c r="H117" s="161"/>
      <c r="I117" s="161"/>
      <c r="J117" s="162" t="s">
        <v>517</v>
      </c>
      <c r="K117" s="161"/>
      <c r="L117" s="161"/>
      <c r="M117" s="161"/>
      <c r="N117" s="161"/>
      <c r="O117" s="161"/>
      <c r="P117" s="161"/>
      <c r="Q117" s="161"/>
      <c r="R117" s="161"/>
      <c r="S117" s="161"/>
      <c r="T117" s="161"/>
      <c r="U117" s="161"/>
      <c r="V117" s="161"/>
      <c r="W117" s="161"/>
      <c r="X117" s="161"/>
      <c r="Y117" s="161"/>
      <c r="Z117" s="161"/>
      <c r="AA117" s="161"/>
      <c r="AB117" s="161"/>
      <c r="AC117" s="161"/>
      <c r="AD117" s="161"/>
      <c r="AE117" s="161"/>
      <c r="AF117" s="161"/>
      <c r="AG117" s="161"/>
    </row>
    <row r="118" spans="1:33" ht="30" customHeight="1">
      <c r="A118" s="161"/>
      <c r="B118" s="161"/>
      <c r="D118" s="161"/>
      <c r="E118" s="161"/>
      <c r="F118" s="161"/>
      <c r="G118" s="161"/>
      <c r="H118" s="161"/>
      <c r="I118" s="161"/>
      <c r="J118" s="162"/>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row>
    <row r="119" spans="1:33" ht="18.75" customHeight="1">
      <c r="A119" s="161" t="s">
        <v>242</v>
      </c>
      <c r="C119" s="161"/>
      <c r="D119" s="161"/>
      <c r="E119" s="161"/>
      <c r="F119" s="161"/>
      <c r="G119" s="161"/>
      <c r="H119" s="161"/>
      <c r="I119" s="161"/>
      <c r="J119" s="161"/>
      <c r="K119" s="161"/>
      <c r="L119" s="161"/>
      <c r="M119" s="161"/>
      <c r="N119" s="161"/>
      <c r="O119" s="161"/>
      <c r="P119" s="161"/>
      <c r="Q119" s="161"/>
      <c r="R119" s="161"/>
      <c r="S119" s="161"/>
      <c r="T119" s="161"/>
      <c r="U119" s="161"/>
      <c r="V119" s="161"/>
      <c r="W119" s="161"/>
      <c r="X119" s="161"/>
      <c r="Y119" s="161"/>
      <c r="Z119" s="161"/>
      <c r="AA119" s="161"/>
      <c r="AB119" s="161"/>
      <c r="AC119" s="161"/>
      <c r="AD119" s="161"/>
      <c r="AE119" s="161"/>
      <c r="AF119" s="161"/>
      <c r="AG119" s="161"/>
    </row>
    <row r="120" spans="1:33" ht="18.75" customHeight="1">
      <c r="A120" s="161"/>
      <c r="B120" s="161" t="s">
        <v>518</v>
      </c>
      <c r="C120" s="161"/>
      <c r="D120" s="161"/>
      <c r="E120" s="161"/>
      <c r="F120" s="161"/>
      <c r="G120" s="161"/>
      <c r="H120" s="161" t="s">
        <v>519</v>
      </c>
      <c r="J120" s="161"/>
      <c r="K120" s="161"/>
      <c r="L120" s="161"/>
      <c r="M120" s="161"/>
      <c r="N120" s="161"/>
      <c r="O120" s="161"/>
      <c r="P120" s="161"/>
      <c r="Q120" s="161"/>
      <c r="R120" s="161"/>
      <c r="S120" s="161"/>
      <c r="T120" s="161"/>
      <c r="U120" s="169"/>
      <c r="W120" s="161"/>
      <c r="X120" s="161"/>
      <c r="Y120" s="161"/>
      <c r="Z120" s="161"/>
      <c r="AA120" s="161"/>
      <c r="AB120" s="161"/>
      <c r="AC120" s="161"/>
      <c r="AD120" s="161"/>
      <c r="AE120" s="161"/>
      <c r="AF120" s="161"/>
      <c r="AG120" s="161"/>
    </row>
    <row r="121" spans="1:33" ht="18.75" customHeight="1">
      <c r="A121" s="161"/>
      <c r="B121" s="161" t="s">
        <v>520</v>
      </c>
      <c r="C121" s="161"/>
      <c r="D121" s="161"/>
      <c r="E121" s="161"/>
      <c r="F121" s="161"/>
      <c r="G121" s="161"/>
      <c r="H121" s="161" t="s">
        <v>521</v>
      </c>
      <c r="J121" s="161"/>
      <c r="K121" s="161"/>
      <c r="L121" s="161"/>
      <c r="M121" s="161"/>
      <c r="N121" s="161"/>
      <c r="O121" s="161"/>
      <c r="P121" s="161"/>
      <c r="Q121" s="161"/>
      <c r="R121" s="161"/>
      <c r="S121" s="161"/>
      <c r="T121" s="161"/>
      <c r="U121" s="169"/>
      <c r="W121" s="161"/>
      <c r="X121" s="161"/>
      <c r="Y121" s="161"/>
      <c r="Z121" s="161"/>
      <c r="AA121" s="161"/>
      <c r="AB121" s="161"/>
      <c r="AC121" s="161"/>
      <c r="AD121" s="161"/>
      <c r="AE121" s="161"/>
      <c r="AF121" s="161"/>
      <c r="AG121" s="161"/>
    </row>
    <row r="122" spans="1:33" ht="18.75" customHeight="1">
      <c r="A122" s="161"/>
      <c r="B122" s="161" t="s">
        <v>522</v>
      </c>
      <c r="C122" s="161"/>
      <c r="D122" s="161"/>
      <c r="E122" s="161"/>
      <c r="H122" s="161" t="s">
        <v>523</v>
      </c>
      <c r="I122" s="161"/>
      <c r="J122" s="161"/>
      <c r="K122" s="161"/>
      <c r="L122" s="161"/>
      <c r="M122" s="161"/>
      <c r="N122" s="161"/>
      <c r="O122" s="161"/>
      <c r="P122" s="161"/>
      <c r="Q122" s="161"/>
      <c r="R122" s="161"/>
      <c r="S122" s="161"/>
      <c r="T122" s="161"/>
      <c r="U122" s="161"/>
      <c r="V122" s="161"/>
      <c r="W122" s="161"/>
      <c r="X122" s="161"/>
      <c r="Y122" s="161"/>
      <c r="Z122" s="161"/>
      <c r="AA122" s="161"/>
      <c r="AB122" s="161"/>
      <c r="AC122" s="161"/>
      <c r="AD122" s="161"/>
      <c r="AE122" s="161"/>
      <c r="AF122" s="161"/>
      <c r="AG122" s="161"/>
    </row>
    <row r="123" spans="1:33" ht="18.75" customHeight="1">
      <c r="A123" s="161"/>
      <c r="B123" s="161" t="s">
        <v>524</v>
      </c>
      <c r="C123" s="161"/>
      <c r="D123" s="161"/>
      <c r="E123" s="161"/>
      <c r="H123" s="161" t="s">
        <v>593</v>
      </c>
      <c r="I123" s="161"/>
      <c r="J123" s="161"/>
      <c r="K123" s="161"/>
      <c r="L123" s="161"/>
      <c r="M123" s="161"/>
      <c r="N123" s="161"/>
      <c r="O123" s="161"/>
      <c r="P123" s="161"/>
      <c r="Q123" s="161"/>
      <c r="R123" s="161"/>
      <c r="S123" s="161"/>
      <c r="T123" s="161"/>
      <c r="U123" s="161"/>
      <c r="V123" s="161"/>
      <c r="W123" s="161"/>
      <c r="X123" s="161"/>
      <c r="Y123" s="161"/>
      <c r="Z123" s="161"/>
      <c r="AA123" s="161"/>
      <c r="AB123" s="161"/>
      <c r="AC123" s="161"/>
      <c r="AD123" s="161"/>
      <c r="AE123" s="161"/>
      <c r="AF123" s="161"/>
      <c r="AG123" s="161"/>
    </row>
    <row r="124" spans="1:33" ht="18.75" customHeight="1">
      <c r="A124" s="161"/>
      <c r="B124" s="161" t="s">
        <v>525</v>
      </c>
      <c r="C124" s="161"/>
      <c r="D124" s="161"/>
      <c r="E124" s="161"/>
      <c r="H124" s="161" t="s">
        <v>526</v>
      </c>
      <c r="I124" s="161"/>
      <c r="J124" s="161"/>
      <c r="K124" s="161"/>
      <c r="L124" s="161"/>
      <c r="M124" s="161"/>
      <c r="N124" s="161"/>
      <c r="O124" s="161"/>
      <c r="P124" s="161"/>
      <c r="Q124" s="161"/>
      <c r="R124" s="161"/>
      <c r="S124" s="161"/>
      <c r="T124" s="161"/>
      <c r="U124" s="161"/>
      <c r="V124" s="161"/>
      <c r="W124" s="161"/>
      <c r="X124" s="161"/>
      <c r="Y124" s="161"/>
      <c r="Z124" s="161"/>
      <c r="AA124" s="161"/>
      <c r="AB124" s="161"/>
      <c r="AC124" s="161"/>
      <c r="AD124" s="161"/>
      <c r="AE124" s="161"/>
      <c r="AF124" s="161"/>
      <c r="AG124" s="161"/>
    </row>
    <row r="125" spans="1:33" ht="18.75" customHeight="1">
      <c r="A125" s="161"/>
      <c r="B125" s="161" t="s">
        <v>527</v>
      </c>
      <c r="C125" s="161"/>
      <c r="D125" s="161"/>
      <c r="E125" s="161"/>
      <c r="H125" s="161" t="s">
        <v>528</v>
      </c>
      <c r="I125" s="174"/>
      <c r="K125" s="161"/>
      <c r="L125" s="161"/>
      <c r="M125" s="161"/>
      <c r="N125" s="161"/>
      <c r="O125" s="161"/>
      <c r="P125" s="161"/>
      <c r="Q125" s="161"/>
      <c r="R125" s="161"/>
      <c r="S125" s="161"/>
      <c r="T125" s="161"/>
      <c r="U125" s="161"/>
      <c r="V125" s="161"/>
      <c r="W125" s="161"/>
      <c r="X125" s="161"/>
      <c r="Y125" s="161"/>
      <c r="Z125" s="161"/>
      <c r="AA125" s="161"/>
      <c r="AB125" s="161"/>
      <c r="AC125" s="161"/>
      <c r="AD125" s="161"/>
      <c r="AE125" s="161"/>
      <c r="AF125" s="161"/>
      <c r="AG125" s="161"/>
    </row>
    <row r="126" spans="1:33" ht="18.75" customHeight="1">
      <c r="A126" s="161"/>
      <c r="AF126" s="161"/>
      <c r="AG126" s="161"/>
    </row>
    <row r="127" spans="1:33" ht="14.25">
      <c r="A127" s="161"/>
      <c r="B127" s="161"/>
      <c r="C127" s="161"/>
      <c r="D127" s="161"/>
      <c r="E127" s="161"/>
      <c r="F127" s="161"/>
      <c r="G127" s="161"/>
      <c r="H127" s="175"/>
      <c r="I127" s="161"/>
      <c r="J127" s="161"/>
      <c r="K127" s="161"/>
      <c r="L127" s="161"/>
      <c r="M127" s="161"/>
      <c r="N127" s="161"/>
      <c r="O127" s="161"/>
      <c r="P127" s="161"/>
      <c r="Q127" s="161"/>
      <c r="R127" s="161"/>
      <c r="S127" s="161"/>
      <c r="T127" s="161"/>
      <c r="U127" s="161"/>
      <c r="V127" s="161"/>
      <c r="W127" s="161"/>
      <c r="X127" s="161"/>
      <c r="Y127" s="161"/>
      <c r="Z127" s="161"/>
      <c r="AA127" s="161"/>
      <c r="AB127" s="161"/>
      <c r="AC127" s="161"/>
      <c r="AD127" s="161"/>
      <c r="AE127" s="161"/>
      <c r="AF127" s="161"/>
      <c r="AG127" s="161"/>
    </row>
    <row r="128" spans="1:33" ht="9.75" customHeight="1">
      <c r="A128" s="161"/>
      <c r="B128" s="161"/>
      <c r="C128" s="161"/>
      <c r="D128" s="161"/>
      <c r="E128" s="161"/>
      <c r="F128" s="161"/>
      <c r="G128" s="161"/>
      <c r="I128" s="161"/>
      <c r="J128" s="161"/>
      <c r="K128" s="161"/>
      <c r="L128" s="161"/>
      <c r="M128" s="161"/>
      <c r="N128" s="161"/>
      <c r="O128" s="161"/>
      <c r="P128" s="161"/>
      <c r="Q128" s="161"/>
      <c r="R128" s="161"/>
      <c r="S128" s="161"/>
      <c r="T128" s="161"/>
      <c r="U128" s="161"/>
      <c r="V128" s="161"/>
      <c r="W128" s="161"/>
      <c r="X128" s="161"/>
      <c r="Y128" s="161"/>
      <c r="Z128" s="161"/>
      <c r="AA128" s="161"/>
      <c r="AB128" s="161"/>
      <c r="AC128" s="161"/>
      <c r="AD128" s="161"/>
      <c r="AE128" s="161"/>
      <c r="AF128" s="161"/>
      <c r="AG128" s="161"/>
    </row>
    <row r="129" spans="1:38" ht="18.75" customHeight="1">
      <c r="A129" s="161" t="s">
        <v>529</v>
      </c>
      <c r="C129" s="161"/>
      <c r="D129" s="161"/>
      <c r="E129" s="161"/>
      <c r="F129" s="161"/>
      <c r="G129" s="161"/>
      <c r="H129" s="161"/>
      <c r="I129" s="161"/>
      <c r="J129" s="161"/>
      <c r="K129" s="161"/>
      <c r="L129" s="161"/>
      <c r="M129" s="161"/>
      <c r="N129" s="161"/>
      <c r="O129" s="161"/>
      <c r="P129" s="161"/>
      <c r="Q129" s="161"/>
      <c r="R129" s="161"/>
      <c r="S129" s="161"/>
      <c r="T129" s="161"/>
      <c r="U129" s="161"/>
      <c r="V129" s="161"/>
      <c r="W129" s="161"/>
      <c r="X129" s="161"/>
      <c r="Y129" s="161"/>
      <c r="Z129" s="161"/>
      <c r="AA129" s="161"/>
      <c r="AB129" s="161"/>
      <c r="AC129" s="161"/>
      <c r="AD129" s="161"/>
      <c r="AE129" s="161"/>
      <c r="AF129" s="161"/>
      <c r="AG129" s="161"/>
    </row>
    <row r="130" spans="1:38" ht="18.75" customHeight="1">
      <c r="A130" s="161"/>
      <c r="C130" s="161" t="s">
        <v>530</v>
      </c>
      <c r="D130" s="161"/>
      <c r="E130" s="161"/>
      <c r="F130" s="161"/>
      <c r="G130" s="161"/>
      <c r="H130" s="161"/>
      <c r="I130" s="161"/>
      <c r="J130" s="161"/>
      <c r="K130" s="161"/>
      <c r="L130" s="161"/>
      <c r="M130" s="161"/>
      <c r="N130" s="161"/>
      <c r="O130" s="161"/>
      <c r="P130" s="161"/>
      <c r="Q130" s="161"/>
      <c r="R130" s="161"/>
      <c r="S130" s="161"/>
      <c r="T130" s="161"/>
      <c r="U130" s="161"/>
      <c r="V130" s="161"/>
      <c r="W130" s="161"/>
      <c r="X130" s="161"/>
      <c r="Y130" s="161"/>
      <c r="Z130" s="161"/>
      <c r="AA130" s="161"/>
      <c r="AB130" s="161"/>
      <c r="AC130" s="161"/>
      <c r="AD130" s="161"/>
      <c r="AE130" s="161"/>
      <c r="AF130" s="161"/>
      <c r="AG130" s="161"/>
    </row>
    <row r="131" spans="1:38" ht="18.75" customHeight="1">
      <c r="A131" s="161"/>
      <c r="C131" s="161"/>
      <c r="D131" s="161" t="s">
        <v>531</v>
      </c>
      <c r="E131" s="161"/>
      <c r="F131" s="161"/>
      <c r="G131" s="161"/>
      <c r="H131" s="161"/>
      <c r="I131" s="161"/>
      <c r="J131" s="161"/>
      <c r="K131" s="161"/>
      <c r="L131" s="161"/>
      <c r="M131" s="161"/>
      <c r="N131" s="161"/>
      <c r="O131" s="161"/>
      <c r="P131" s="161"/>
      <c r="Q131" s="161"/>
      <c r="R131" s="161"/>
      <c r="S131" s="161"/>
      <c r="T131" s="161"/>
      <c r="U131" s="161"/>
      <c r="V131" s="161"/>
      <c r="W131" s="161"/>
      <c r="X131" s="161"/>
      <c r="Y131" s="161"/>
      <c r="Z131" s="161"/>
      <c r="AA131" s="161"/>
      <c r="AB131" s="161"/>
      <c r="AC131" s="161"/>
      <c r="AD131" s="161"/>
      <c r="AE131" s="161"/>
      <c r="AF131" s="161"/>
      <c r="AG131" s="161"/>
    </row>
    <row r="132" spans="1:38" ht="18.75" customHeight="1">
      <c r="A132" s="161"/>
      <c r="B132" s="161" t="s">
        <v>532</v>
      </c>
      <c r="C132" s="161"/>
      <c r="D132" s="161"/>
      <c r="E132" s="161"/>
      <c r="F132" s="161"/>
      <c r="G132" s="161"/>
      <c r="H132" s="161"/>
      <c r="I132" s="161"/>
      <c r="J132" s="161"/>
      <c r="K132" s="161"/>
      <c r="L132" s="161"/>
      <c r="M132" s="161"/>
      <c r="N132" s="161"/>
      <c r="O132" s="161"/>
      <c r="P132" s="161"/>
      <c r="Q132" s="161"/>
      <c r="R132" s="161"/>
      <c r="S132" s="161"/>
      <c r="T132" s="161"/>
      <c r="U132" s="161"/>
      <c r="V132" s="161"/>
      <c r="W132" s="161"/>
      <c r="X132" s="161"/>
      <c r="Y132" s="161"/>
      <c r="Z132" s="161"/>
      <c r="AA132" s="161"/>
      <c r="AB132" s="161"/>
      <c r="AC132" s="161"/>
      <c r="AD132" s="161"/>
      <c r="AE132" s="161"/>
      <c r="AF132" s="161"/>
      <c r="AG132" s="161"/>
    </row>
    <row r="133" spans="1:38" ht="16.5" customHeight="1">
      <c r="A133" s="161"/>
      <c r="C133" s="161" t="s">
        <v>533</v>
      </c>
      <c r="D133" s="161"/>
      <c r="E133" s="161"/>
      <c r="F133" s="161"/>
      <c r="G133" s="161"/>
      <c r="H133" s="161"/>
      <c r="I133" s="161"/>
      <c r="J133" s="161"/>
      <c r="K133" s="161"/>
      <c r="L133" s="161"/>
      <c r="M133" s="161"/>
      <c r="N133" s="161"/>
      <c r="O133" s="161"/>
      <c r="P133" s="161"/>
      <c r="Q133" s="161"/>
      <c r="R133" s="161"/>
      <c r="S133" s="161"/>
      <c r="T133" s="161"/>
      <c r="U133" s="161"/>
      <c r="V133" s="161"/>
      <c r="W133" s="161"/>
      <c r="X133" s="161"/>
      <c r="Y133" s="161"/>
      <c r="Z133" s="161"/>
      <c r="AA133" s="161"/>
      <c r="AB133" s="161"/>
      <c r="AC133" s="161"/>
      <c r="AD133" s="161"/>
      <c r="AE133" s="161"/>
      <c r="AF133" s="161"/>
      <c r="AG133" s="161"/>
    </row>
    <row r="134" spans="1:38" ht="16.5" customHeight="1">
      <c r="A134" s="161"/>
      <c r="B134" s="161"/>
      <c r="C134" s="161" t="s">
        <v>594</v>
      </c>
      <c r="D134" s="161"/>
      <c r="E134" s="161"/>
      <c r="F134" s="161"/>
      <c r="G134" s="161"/>
      <c r="H134" s="161"/>
      <c r="I134" s="161"/>
      <c r="J134" s="161"/>
      <c r="K134" s="161"/>
      <c r="L134" s="161"/>
      <c r="M134" s="161"/>
      <c r="N134" s="161"/>
      <c r="O134" s="161"/>
      <c r="P134" s="161"/>
      <c r="Q134" s="161"/>
      <c r="R134" s="161"/>
      <c r="S134" s="161"/>
      <c r="T134" s="161"/>
      <c r="U134" s="161"/>
      <c r="V134" s="161"/>
      <c r="W134" s="161"/>
      <c r="X134" s="161"/>
      <c r="Y134" s="161"/>
      <c r="Z134" s="161"/>
      <c r="AA134" s="161"/>
      <c r="AB134" s="161"/>
      <c r="AC134" s="161"/>
      <c r="AD134" s="161"/>
      <c r="AE134" s="161"/>
      <c r="AF134" s="161"/>
      <c r="AG134" s="161"/>
    </row>
    <row r="135" spans="1:38" ht="16.5" customHeight="1">
      <c r="A135" s="161"/>
      <c r="B135" s="161"/>
      <c r="C135" s="161" t="s">
        <v>595</v>
      </c>
      <c r="D135" s="161"/>
      <c r="E135" s="161"/>
      <c r="F135" s="161"/>
      <c r="G135" s="161"/>
      <c r="H135" s="161"/>
      <c r="I135" s="161"/>
      <c r="J135" s="161"/>
      <c r="K135" s="161"/>
      <c r="L135" s="161"/>
      <c r="M135" s="161"/>
      <c r="N135" s="161"/>
      <c r="O135" s="161"/>
      <c r="P135" s="161"/>
      <c r="Q135" s="161"/>
      <c r="R135" s="161"/>
      <c r="S135" s="161"/>
      <c r="T135" s="161"/>
      <c r="U135" s="161"/>
      <c r="V135" s="161"/>
      <c r="W135" s="161"/>
      <c r="X135" s="161"/>
      <c r="Y135" s="161"/>
      <c r="Z135" s="161"/>
      <c r="AA135" s="161"/>
      <c r="AB135" s="161"/>
      <c r="AC135" s="161"/>
      <c r="AD135" s="161"/>
      <c r="AE135" s="161"/>
      <c r="AF135" s="161"/>
      <c r="AG135" s="161"/>
    </row>
    <row r="136" spans="1:38" ht="16.5" customHeight="1">
      <c r="A136" s="161"/>
      <c r="D136" s="161"/>
      <c r="E136" s="161"/>
      <c r="F136" s="161"/>
      <c r="G136" s="161"/>
      <c r="H136" s="161"/>
      <c r="I136" s="161"/>
      <c r="J136" s="161"/>
      <c r="K136" s="161"/>
      <c r="L136" s="161"/>
      <c r="M136" s="161"/>
      <c r="N136" s="161"/>
      <c r="O136" s="161"/>
      <c r="P136" s="161"/>
      <c r="Q136" s="161"/>
      <c r="R136" s="161"/>
      <c r="S136" s="161"/>
      <c r="T136" s="161"/>
      <c r="U136" s="161"/>
      <c r="V136" s="161"/>
      <c r="W136" s="161"/>
      <c r="X136" s="161"/>
      <c r="Y136" s="161"/>
      <c r="Z136" s="161"/>
      <c r="AA136" s="161"/>
      <c r="AB136" s="161"/>
      <c r="AC136" s="161"/>
      <c r="AD136" s="161"/>
      <c r="AE136" s="161"/>
      <c r="AF136" s="161"/>
      <c r="AG136" s="161"/>
      <c r="AL136" s="160" t="s">
        <v>620</v>
      </c>
    </row>
    <row r="137" spans="1:38" ht="16.5" customHeight="1">
      <c r="A137" s="161"/>
      <c r="B137" s="161"/>
      <c r="D137" s="161"/>
      <c r="E137" s="161"/>
      <c r="F137" s="161"/>
      <c r="G137" s="161"/>
      <c r="H137" s="161"/>
      <c r="I137" s="161"/>
      <c r="J137" s="161"/>
      <c r="K137" s="161"/>
      <c r="L137" s="161"/>
      <c r="M137" s="161"/>
      <c r="N137" s="161"/>
      <c r="O137" s="161"/>
      <c r="P137" s="161"/>
      <c r="Q137" s="161"/>
      <c r="R137" s="161"/>
      <c r="S137" s="161"/>
      <c r="T137" s="161"/>
      <c r="U137" s="161"/>
      <c r="V137" s="161"/>
      <c r="W137" s="161"/>
      <c r="X137" s="161"/>
      <c r="Y137" s="161"/>
      <c r="Z137" s="161"/>
      <c r="AA137" s="161"/>
      <c r="AB137" s="161"/>
      <c r="AC137" s="161"/>
      <c r="AD137" s="161"/>
      <c r="AE137" s="161"/>
      <c r="AF137" s="161"/>
      <c r="AG137" s="161"/>
    </row>
    <row r="138" spans="1:38" ht="16.5" customHeight="1">
      <c r="A138" s="161"/>
      <c r="B138" s="161"/>
      <c r="C138" s="161" t="s">
        <v>534</v>
      </c>
      <c r="D138" s="161"/>
      <c r="E138" s="161"/>
      <c r="F138" s="161"/>
      <c r="G138" s="161"/>
      <c r="H138" s="161"/>
      <c r="I138" s="161"/>
      <c r="J138" s="161"/>
      <c r="K138" s="161"/>
      <c r="L138" s="161"/>
      <c r="M138" s="161"/>
      <c r="O138" s="161"/>
      <c r="P138" s="161"/>
      <c r="Q138" s="161"/>
      <c r="R138" s="161"/>
      <c r="S138" s="161"/>
      <c r="T138" s="161"/>
      <c r="U138" s="161"/>
      <c r="V138" s="161"/>
      <c r="W138" s="161"/>
      <c r="X138" s="161"/>
      <c r="Y138" s="161"/>
      <c r="Z138" s="161"/>
      <c r="AA138" s="161"/>
      <c r="AB138" s="161"/>
      <c r="AC138" s="161"/>
      <c r="AD138" s="161"/>
      <c r="AE138" s="161"/>
      <c r="AF138" s="161"/>
      <c r="AG138" s="161"/>
      <c r="AH138" s="161"/>
    </row>
    <row r="139" spans="1:38" ht="16.5" customHeight="1">
      <c r="A139" s="161"/>
      <c r="B139" s="161"/>
      <c r="D139" s="176" t="s">
        <v>535</v>
      </c>
      <c r="Z139" s="161"/>
      <c r="AA139" s="161"/>
      <c r="AB139" s="161"/>
      <c r="AC139" s="161"/>
      <c r="AD139" s="161"/>
      <c r="AE139" s="161"/>
      <c r="AF139" s="161"/>
      <c r="AG139" s="161"/>
      <c r="AH139" s="161"/>
    </row>
    <row r="140" spans="1:38" ht="16.5" customHeight="1">
      <c r="A140" s="161"/>
      <c r="B140" s="161"/>
      <c r="D140" s="176" t="s">
        <v>536</v>
      </c>
      <c r="E140" s="161"/>
      <c r="F140" s="161"/>
      <c r="G140" s="161"/>
      <c r="H140" s="161"/>
      <c r="I140" s="161"/>
      <c r="J140" s="161"/>
      <c r="K140" s="161"/>
      <c r="L140" s="161"/>
      <c r="M140" s="161"/>
      <c r="N140" s="161"/>
      <c r="O140" s="161"/>
      <c r="P140" s="161"/>
      <c r="Q140" s="161"/>
      <c r="R140" s="161"/>
      <c r="S140" s="161"/>
      <c r="T140" s="161"/>
      <c r="U140" s="161"/>
      <c r="V140" s="161"/>
      <c r="W140" s="161"/>
      <c r="X140" s="161"/>
      <c r="Y140" s="161"/>
      <c r="Z140" s="161"/>
      <c r="AA140" s="161"/>
      <c r="AB140" s="161"/>
      <c r="AC140" s="161"/>
      <c r="AD140" s="161"/>
      <c r="AE140" s="161"/>
      <c r="AF140" s="161"/>
      <c r="AG140" s="161"/>
      <c r="AH140" s="161"/>
    </row>
    <row r="141" spans="1:38" ht="16.5" customHeight="1">
      <c r="A141" s="161"/>
      <c r="B141" s="161"/>
      <c r="C141" s="161"/>
      <c r="D141" s="161" t="s">
        <v>537</v>
      </c>
      <c r="F141" s="161"/>
      <c r="G141" s="161"/>
      <c r="H141" s="161"/>
      <c r="I141" s="161"/>
      <c r="J141" s="161"/>
      <c r="K141" s="161"/>
      <c r="L141" s="161"/>
      <c r="M141" s="161"/>
      <c r="N141" s="161"/>
      <c r="O141" s="161"/>
      <c r="P141" s="161"/>
      <c r="Q141" s="161"/>
      <c r="R141" s="161"/>
      <c r="S141" s="161"/>
      <c r="T141" s="161"/>
      <c r="U141" s="161"/>
      <c r="V141" s="161"/>
      <c r="W141" s="161"/>
      <c r="X141" s="161"/>
      <c r="Y141" s="161"/>
      <c r="Z141" s="161"/>
      <c r="AA141" s="161"/>
      <c r="AB141" s="161"/>
      <c r="AC141" s="161"/>
      <c r="AD141" s="161"/>
      <c r="AE141" s="161"/>
      <c r="AF141" s="161"/>
      <c r="AG141" s="161"/>
    </row>
    <row r="142" spans="1:38" ht="16.5" customHeight="1">
      <c r="A142" s="161"/>
      <c r="B142" s="161"/>
      <c r="AG142" s="161"/>
    </row>
    <row r="143" spans="1:38" ht="19.5" customHeight="1">
      <c r="A143" s="161"/>
      <c r="B143" s="161" t="s">
        <v>538</v>
      </c>
      <c r="C143" s="161"/>
      <c r="D143" s="161"/>
      <c r="E143" s="161"/>
      <c r="F143" s="161"/>
      <c r="G143" s="161"/>
      <c r="H143" s="161"/>
      <c r="I143" s="161"/>
      <c r="J143" s="161"/>
      <c r="AG143" s="161"/>
      <c r="AH143" s="161"/>
      <c r="AI143" s="161"/>
    </row>
    <row r="144" spans="1:38" ht="16.5" customHeight="1">
      <c r="A144" s="161"/>
      <c r="B144" s="161"/>
      <c r="C144" s="161" t="s">
        <v>539</v>
      </c>
      <c r="D144" s="161"/>
      <c r="E144" s="161"/>
      <c r="F144" s="161"/>
      <c r="G144" s="161"/>
      <c r="H144" s="161"/>
      <c r="I144" s="161"/>
      <c r="J144" s="161"/>
      <c r="AG144" s="161"/>
      <c r="AH144" s="161"/>
      <c r="AI144" s="161"/>
    </row>
    <row r="145" spans="1:35" ht="16.5" customHeight="1">
      <c r="A145" s="161"/>
      <c r="B145" s="161"/>
      <c r="C145" s="161" t="s">
        <v>540</v>
      </c>
      <c r="D145" s="161"/>
      <c r="E145" s="161"/>
      <c r="F145" s="161"/>
      <c r="G145" s="161"/>
      <c r="H145" s="161"/>
      <c r="I145" s="161"/>
      <c r="J145" s="161"/>
      <c r="AG145" s="161"/>
      <c r="AH145" s="161"/>
      <c r="AI145" s="161"/>
    </row>
    <row r="146" spans="1:35" ht="16.5" customHeight="1">
      <c r="A146" s="161"/>
      <c r="B146" s="161"/>
      <c r="C146" s="161"/>
      <c r="D146" s="161" t="s">
        <v>541</v>
      </c>
      <c r="E146" s="161"/>
      <c r="F146" s="161"/>
      <c r="G146" s="161"/>
      <c r="H146" s="161"/>
      <c r="I146" s="161"/>
      <c r="J146" s="161"/>
      <c r="K146" s="161"/>
      <c r="L146" s="161"/>
      <c r="M146" s="161"/>
      <c r="N146" s="161"/>
      <c r="O146" s="161"/>
      <c r="P146" s="161"/>
      <c r="Q146" s="161"/>
      <c r="R146" s="161"/>
      <c r="S146" s="161"/>
      <c r="T146" s="161"/>
      <c r="U146" s="161"/>
      <c r="V146" s="161"/>
      <c r="W146" s="161"/>
      <c r="X146" s="161"/>
      <c r="Y146" s="161"/>
      <c r="Z146" s="161"/>
      <c r="AA146" s="161"/>
      <c r="AB146" s="161"/>
      <c r="AC146" s="161"/>
      <c r="AD146" s="161"/>
      <c r="AE146" s="161"/>
      <c r="AF146" s="161"/>
      <c r="AG146" s="161"/>
      <c r="AH146" s="161"/>
      <c r="AI146" s="161"/>
    </row>
    <row r="147" spans="1:35" ht="16.5" customHeight="1">
      <c r="B147" s="161"/>
      <c r="C147" s="161"/>
      <c r="D147" s="161" t="s">
        <v>542</v>
      </c>
      <c r="F147" s="161"/>
      <c r="G147" s="161"/>
      <c r="H147" s="161"/>
      <c r="I147" s="161"/>
      <c r="J147" s="161"/>
      <c r="K147" s="161"/>
      <c r="L147" s="161"/>
      <c r="M147" s="161"/>
      <c r="N147" s="161"/>
      <c r="O147" s="161"/>
      <c r="P147" s="161"/>
      <c r="Q147" s="161"/>
      <c r="R147" s="161"/>
      <c r="S147" s="161"/>
      <c r="T147" s="161"/>
      <c r="U147" s="161"/>
      <c r="V147" s="161"/>
      <c r="W147" s="161"/>
      <c r="X147" s="161"/>
      <c r="Y147" s="161"/>
      <c r="Z147" s="161"/>
      <c r="AA147" s="161"/>
      <c r="AB147" s="161"/>
      <c r="AC147" s="161"/>
      <c r="AD147" s="161"/>
      <c r="AE147" s="161"/>
      <c r="AF147" s="161"/>
      <c r="AG147" s="161"/>
      <c r="AH147" s="161"/>
      <c r="AI147" s="161"/>
    </row>
    <row r="148" spans="1:35" ht="16.5" customHeight="1">
      <c r="B148" s="161"/>
      <c r="C148" s="161"/>
      <c r="D148" s="161"/>
      <c r="F148" s="161"/>
      <c r="G148" s="161"/>
      <c r="H148" s="161"/>
      <c r="I148" s="161"/>
      <c r="J148" s="161"/>
      <c r="K148" s="161"/>
      <c r="L148" s="16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row>
    <row r="149" spans="1:35" ht="30.75" customHeight="1">
      <c r="K149" s="161"/>
      <c r="L149" s="161"/>
      <c r="M149" s="161"/>
      <c r="N149" s="161"/>
      <c r="O149" s="161"/>
      <c r="P149" s="161"/>
      <c r="Q149" s="161"/>
      <c r="R149" s="161"/>
      <c r="S149" s="161"/>
      <c r="T149" s="161"/>
      <c r="U149" s="161"/>
      <c r="V149" s="161"/>
      <c r="W149" s="161"/>
      <c r="X149" s="161"/>
      <c r="Y149" s="161"/>
      <c r="Z149" s="161"/>
      <c r="AA149" s="161"/>
      <c r="AB149" s="161"/>
      <c r="AC149" s="161"/>
      <c r="AD149" s="161"/>
      <c r="AE149" s="161"/>
      <c r="AF149" s="161"/>
      <c r="AG149" s="161"/>
      <c r="AH149" s="161"/>
      <c r="AI149" s="161"/>
    </row>
    <row r="150" spans="1:35" ht="18.75" customHeight="1">
      <c r="C150" s="161" t="s">
        <v>243</v>
      </c>
      <c r="K150" s="161"/>
      <c r="L150" s="161"/>
      <c r="M150" s="161"/>
      <c r="N150" s="161"/>
      <c r="O150" s="161"/>
      <c r="P150" s="161"/>
      <c r="Q150" s="161"/>
      <c r="R150" s="161"/>
      <c r="S150" s="161"/>
      <c r="T150" s="161"/>
      <c r="U150" s="161"/>
      <c r="V150" s="161"/>
      <c r="W150" s="161"/>
      <c r="X150" s="161"/>
      <c r="Y150" s="161"/>
      <c r="Z150" s="161"/>
      <c r="AA150" s="161"/>
      <c r="AB150" s="161"/>
      <c r="AC150" s="161"/>
      <c r="AD150" s="161"/>
      <c r="AE150" s="161"/>
      <c r="AF150" s="161"/>
      <c r="AG150" s="161"/>
      <c r="AH150" s="161"/>
      <c r="AI150" s="161"/>
    </row>
    <row r="151" spans="1:35" ht="18.75" customHeight="1">
      <c r="C151" s="161" t="s">
        <v>244</v>
      </c>
      <c r="K151" s="161"/>
      <c r="L151" s="161"/>
      <c r="M151" s="161"/>
      <c r="N151" s="161"/>
      <c r="O151" s="161"/>
      <c r="P151" s="161"/>
      <c r="Q151" s="161"/>
      <c r="R151" s="161"/>
      <c r="S151" s="161"/>
      <c r="T151" s="161"/>
      <c r="U151" s="161"/>
      <c r="V151" s="161"/>
      <c r="W151" s="161"/>
      <c r="X151" s="161"/>
      <c r="Y151" s="161"/>
      <c r="Z151" s="161"/>
      <c r="AA151" s="161"/>
      <c r="AB151" s="161"/>
      <c r="AC151" s="161"/>
      <c r="AD151" s="161"/>
      <c r="AE151" s="161"/>
      <c r="AF151" s="161"/>
      <c r="AG151" s="161"/>
      <c r="AH151" s="161"/>
      <c r="AI151" s="161"/>
    </row>
    <row r="152" spans="1:35" ht="18.75" customHeight="1">
      <c r="C152" s="161" t="s">
        <v>543</v>
      </c>
    </row>
    <row r="153" spans="1:35" ht="18.75" customHeight="1">
      <c r="C153" s="161" t="s">
        <v>245</v>
      </c>
    </row>
    <row r="154" spans="1:35" ht="18.75" customHeight="1">
      <c r="C154" s="161" t="s">
        <v>246</v>
      </c>
    </row>
    <row r="155" spans="1:35" ht="18.75" customHeight="1">
      <c r="C155" s="161" t="s">
        <v>544</v>
      </c>
    </row>
    <row r="156" spans="1:35" ht="18.75" customHeight="1">
      <c r="C156" s="161" t="s">
        <v>545</v>
      </c>
    </row>
    <row r="157" spans="1:35" ht="18.75" customHeight="1">
      <c r="C157" s="161" t="s">
        <v>247</v>
      </c>
    </row>
    <row r="158" spans="1:35" ht="9.75" customHeight="1"/>
    <row r="159" spans="1:35" ht="18.75" customHeight="1"/>
    <row r="160" spans="1:35" ht="18.75" customHeight="1"/>
    <row r="161" ht="18.75" customHeight="1"/>
    <row r="162" ht="18.75" customHeight="1"/>
    <row r="163" ht="18.75" customHeight="1"/>
    <row r="164" ht="18.75" customHeight="1"/>
    <row r="165" ht="18.75" customHeight="1"/>
    <row r="166" ht="18.75" customHeight="1"/>
    <row r="167" ht="18.75" customHeight="1"/>
    <row r="168" ht="18.75" customHeight="1"/>
    <row r="169" ht="18.75" customHeight="1"/>
    <row r="170" ht="18.75" customHeight="1"/>
  </sheetData>
  <phoneticPr fontId="2"/>
  <printOptions horizontalCentered="1" verticalCentered="1"/>
  <pageMargins left="0.59055118110236227" right="0.43307086614173229" top="0.83" bottom="0.5" header="0.51181102362204722" footer="0.38"/>
  <pageSetup paperSize="9" orientation="portrait" horizontalDpi="4294967293"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553B0-9210-46CF-ADE7-DEAF9CA17DD4}">
  <dimension ref="A1:BL52"/>
  <sheetViews>
    <sheetView showGridLines="0" topLeftCell="A11" workbookViewId="0">
      <selection activeCell="AL136" sqref="AL136"/>
    </sheetView>
  </sheetViews>
  <sheetFormatPr defaultRowHeight="13.5"/>
  <cols>
    <col min="1" max="64" width="2.125" customWidth="1"/>
  </cols>
  <sheetData>
    <row r="1" spans="1:64" ht="31.5" customHeight="1">
      <c r="A1" s="157" t="s">
        <v>483</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2"/>
      <c r="AW1" s="2"/>
      <c r="AX1" s="2"/>
      <c r="AY1" s="2"/>
      <c r="AZ1" s="2"/>
      <c r="BA1" s="2"/>
      <c r="BB1" s="2"/>
      <c r="BC1" s="2"/>
      <c r="BD1" s="2"/>
      <c r="BE1" s="2"/>
      <c r="BF1" s="2"/>
      <c r="BG1" s="2"/>
      <c r="BH1" s="2"/>
      <c r="BI1" s="2"/>
      <c r="BJ1" s="2"/>
      <c r="BK1" s="2"/>
      <c r="BL1" s="158"/>
    </row>
    <row r="2" spans="1:64" ht="24.75" customHeight="1">
      <c r="A2" s="157"/>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8"/>
      <c r="AK2" s="158"/>
      <c r="AL2" s="158"/>
      <c r="AM2" s="158"/>
      <c r="AN2" s="158"/>
      <c r="AO2" s="158"/>
      <c r="AP2" s="158"/>
      <c r="AQ2" s="158"/>
      <c r="AR2" s="158"/>
      <c r="AS2" s="158"/>
      <c r="AT2" s="158"/>
      <c r="AU2" s="158"/>
      <c r="AV2" s="158"/>
      <c r="AW2" s="158"/>
      <c r="AX2" s="158"/>
      <c r="AY2" s="158"/>
      <c r="AZ2" s="158"/>
      <c r="BA2" s="158"/>
      <c r="BB2" s="158"/>
      <c r="BC2" s="158"/>
      <c r="BD2" s="158"/>
      <c r="BE2" s="158"/>
      <c r="BF2" s="158"/>
      <c r="BG2" s="158"/>
      <c r="BH2" s="158"/>
      <c r="BI2" s="158"/>
      <c r="BJ2" s="158"/>
      <c r="BK2" s="158"/>
      <c r="BL2" s="158"/>
    </row>
    <row r="3" spans="1:64" ht="14.25">
      <c r="A3" s="158" t="s">
        <v>484</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8"/>
      <c r="AQ3" s="158"/>
      <c r="AR3" s="158"/>
      <c r="AS3" s="158"/>
      <c r="AT3" s="158"/>
      <c r="AU3" s="158"/>
      <c r="AV3" s="158"/>
      <c r="AW3" s="158"/>
      <c r="AX3" s="158"/>
      <c r="AY3" s="158"/>
      <c r="AZ3" s="158"/>
      <c r="BA3" s="158"/>
      <c r="BB3" s="158"/>
      <c r="BC3" s="158"/>
      <c r="BD3" s="158"/>
      <c r="BE3" s="158"/>
      <c r="BF3" s="158"/>
      <c r="BG3" s="158"/>
      <c r="BH3" s="158"/>
      <c r="BI3" s="158"/>
      <c r="BJ3" s="158"/>
      <c r="BK3" s="158"/>
      <c r="BL3" s="158"/>
    </row>
    <row r="4" spans="1:64" ht="14.25">
      <c r="A4" s="158"/>
      <c r="B4" s="158"/>
      <c r="C4" s="158"/>
      <c r="D4" s="158"/>
      <c r="E4" s="158"/>
      <c r="F4" s="158"/>
      <c r="G4" s="158"/>
      <c r="H4" s="158"/>
      <c r="I4" s="158"/>
      <c r="J4" s="158"/>
      <c r="K4" s="158"/>
      <c r="L4" s="158"/>
      <c r="M4" s="158"/>
      <c r="N4" s="158"/>
      <c r="O4" s="158"/>
      <c r="P4" s="158"/>
      <c r="Q4" s="158"/>
      <c r="R4" s="158"/>
      <c r="S4" s="158"/>
      <c r="T4" s="158"/>
      <c r="U4" s="158"/>
      <c r="V4" s="158"/>
      <c r="W4" s="158"/>
      <c r="X4" s="158"/>
      <c r="Y4" s="158"/>
      <c r="Z4" s="158"/>
      <c r="AA4" s="158"/>
      <c r="AB4" s="158"/>
      <c r="AC4" s="158"/>
      <c r="AD4" s="158"/>
      <c r="AE4" s="158"/>
      <c r="AF4" s="158"/>
      <c r="AG4" s="158"/>
      <c r="AH4" s="158"/>
      <c r="AI4" s="158"/>
      <c r="AJ4" s="158"/>
      <c r="AK4" s="158"/>
      <c r="AL4" s="158"/>
      <c r="AM4" s="158"/>
      <c r="AN4" s="158"/>
      <c r="AO4" s="158"/>
      <c r="AP4" s="158"/>
      <c r="AQ4" s="158"/>
      <c r="AR4" s="158"/>
      <c r="AS4" s="158"/>
      <c r="AT4" s="158"/>
      <c r="AU4" s="158"/>
      <c r="AV4" s="158"/>
      <c r="AW4" s="158"/>
      <c r="AX4" s="158"/>
      <c r="AY4" s="158"/>
      <c r="AZ4" s="158"/>
      <c r="BA4" s="158"/>
      <c r="BB4" s="158"/>
      <c r="BC4" s="158"/>
      <c r="BD4" s="158"/>
      <c r="BE4" s="158"/>
      <c r="BF4" s="158"/>
      <c r="BG4" s="158"/>
      <c r="BH4" s="158"/>
      <c r="BI4" s="158"/>
      <c r="BJ4" s="158"/>
      <c r="BK4" s="158"/>
      <c r="BL4" s="158"/>
    </row>
    <row r="5" spans="1:64" ht="14.25">
      <c r="A5" s="158" t="s">
        <v>485</v>
      </c>
      <c r="B5" s="158"/>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158"/>
      <c r="AZ5" s="158"/>
      <c r="BA5" s="158"/>
      <c r="BB5" s="158"/>
      <c r="BC5" s="158"/>
      <c r="BD5" s="158"/>
      <c r="BE5" s="158"/>
      <c r="BF5" s="158"/>
      <c r="BG5" s="158"/>
      <c r="BH5" s="158"/>
      <c r="BI5" s="158"/>
      <c r="BJ5" s="158"/>
      <c r="BK5" s="158"/>
      <c r="BL5" s="158"/>
    </row>
    <row r="6" spans="1:64" ht="14.25">
      <c r="A6" s="158" t="s">
        <v>486</v>
      </c>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158"/>
      <c r="AZ6" s="158"/>
      <c r="BA6" s="158"/>
      <c r="BB6" s="158"/>
      <c r="BC6" s="158"/>
      <c r="BD6" s="158"/>
      <c r="BE6" s="158"/>
      <c r="BF6" s="158"/>
      <c r="BG6" s="158"/>
      <c r="BH6" s="158"/>
      <c r="BI6" s="158"/>
      <c r="BJ6" s="158"/>
      <c r="BK6" s="158"/>
      <c r="BL6" s="158"/>
    </row>
    <row r="7" spans="1:64" ht="14.25">
      <c r="A7" s="158" t="s">
        <v>487</v>
      </c>
      <c r="B7" s="158"/>
      <c r="C7" s="158"/>
      <c r="D7" s="158"/>
      <c r="E7" s="158"/>
      <c r="F7" s="158"/>
      <c r="G7" s="158"/>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row>
    <row r="8" spans="1:64" ht="14.25">
      <c r="A8" s="158"/>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c r="AX8" s="158"/>
      <c r="AY8" s="158"/>
      <c r="AZ8" s="158"/>
      <c r="BA8" s="158"/>
      <c r="BB8" s="158"/>
      <c r="BC8" s="158"/>
      <c r="BD8" s="158"/>
      <c r="BE8" s="158"/>
      <c r="BF8" s="158"/>
      <c r="BG8" s="158"/>
      <c r="BH8" s="158"/>
      <c r="BI8" s="158"/>
      <c r="BJ8" s="158"/>
      <c r="BK8" s="158"/>
      <c r="BL8" s="158"/>
    </row>
    <row r="9" spans="1:64" ht="14.25">
      <c r="A9" s="157" t="s">
        <v>488</v>
      </c>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c r="AJ9" s="158"/>
      <c r="AK9" s="158"/>
      <c r="AL9" s="158"/>
      <c r="AM9" s="158"/>
      <c r="AN9" s="158"/>
      <c r="AO9" s="158"/>
      <c r="AP9" s="158"/>
      <c r="AQ9" s="158"/>
      <c r="AR9" s="158"/>
      <c r="AS9" s="158"/>
      <c r="AT9" s="158"/>
      <c r="AU9" s="158"/>
      <c r="AV9" s="158"/>
      <c r="AW9" s="158"/>
      <c r="AX9" s="158"/>
      <c r="AY9" s="158"/>
      <c r="AZ9" s="158"/>
      <c r="BA9" s="158"/>
      <c r="BB9" s="158"/>
      <c r="BC9" s="158"/>
      <c r="BD9" s="158"/>
      <c r="BE9" s="158"/>
      <c r="BF9" s="158"/>
      <c r="BG9" s="158"/>
      <c r="BH9" s="158"/>
      <c r="BI9" s="158"/>
      <c r="BJ9" s="158"/>
      <c r="BK9" s="158"/>
      <c r="BL9" s="158"/>
    </row>
    <row r="10" spans="1:64" ht="14.25">
      <c r="A10" s="157"/>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c r="AX10" s="158"/>
      <c r="AY10" s="158"/>
      <c r="AZ10" s="158"/>
      <c r="BA10" s="158"/>
      <c r="BB10" s="158"/>
      <c r="BC10" s="158"/>
      <c r="BD10" s="158"/>
      <c r="BE10" s="158"/>
      <c r="BF10" s="158"/>
      <c r="BG10" s="158"/>
      <c r="BH10" s="158"/>
      <c r="BI10" s="158"/>
      <c r="BJ10" s="158"/>
      <c r="BK10" s="158"/>
      <c r="BL10" s="158"/>
    </row>
    <row r="11" spans="1:64" ht="14.25">
      <c r="A11" s="158" t="s">
        <v>489</v>
      </c>
      <c r="B11" s="158"/>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9"/>
      <c r="AW11" s="159"/>
      <c r="AX11" s="159"/>
      <c r="AY11" s="159"/>
      <c r="AZ11" s="159"/>
      <c r="BA11" s="159"/>
      <c r="BB11" s="159"/>
      <c r="BC11" s="159"/>
      <c r="BD11" s="159"/>
      <c r="BE11" s="159"/>
      <c r="BF11" s="159"/>
      <c r="BG11" s="159"/>
      <c r="BH11" s="159"/>
      <c r="BI11" s="159"/>
      <c r="BJ11" s="159"/>
      <c r="BK11" s="159"/>
      <c r="BL11" s="159"/>
    </row>
    <row r="12" spans="1:64" ht="14.25">
      <c r="A12" s="158"/>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c r="AX12" s="158"/>
      <c r="AY12" s="158"/>
      <c r="AZ12" s="158"/>
      <c r="BA12" s="158"/>
      <c r="BB12" s="158"/>
      <c r="BC12" s="158"/>
      <c r="BD12" s="158"/>
      <c r="BE12" s="158"/>
      <c r="BF12" s="158"/>
      <c r="BG12" s="158"/>
      <c r="BH12" s="158"/>
      <c r="BI12" s="158"/>
      <c r="BJ12" s="158"/>
      <c r="BK12" s="158"/>
      <c r="BL12" s="158"/>
    </row>
    <row r="13" spans="1:64" ht="14.25">
      <c r="A13" s="159" t="s">
        <v>598</v>
      </c>
      <c r="B13" s="159"/>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c r="AE13" s="159"/>
      <c r="AF13" s="159"/>
      <c r="AG13" s="159"/>
      <c r="AH13" s="159"/>
      <c r="AI13" s="159"/>
      <c r="AJ13" s="159"/>
      <c r="AK13" s="159"/>
      <c r="AL13" s="159"/>
      <c r="AM13" s="159"/>
      <c r="AN13" s="159"/>
      <c r="AO13" s="159"/>
      <c r="AP13" s="159"/>
      <c r="AQ13" s="159"/>
      <c r="AR13" s="159"/>
      <c r="AS13" s="159"/>
      <c r="AT13" s="159"/>
      <c r="AU13" s="159"/>
      <c r="AV13" s="158"/>
      <c r="AW13" s="158"/>
      <c r="AX13" s="158"/>
      <c r="AY13" s="158"/>
      <c r="AZ13" s="158"/>
      <c r="BA13" s="158"/>
      <c r="BB13" s="158"/>
      <c r="BC13" s="158"/>
      <c r="BD13" s="158"/>
      <c r="BE13" s="158"/>
      <c r="BF13" s="158"/>
      <c r="BG13" s="158"/>
      <c r="BH13" s="158"/>
      <c r="BI13" s="158"/>
      <c r="BJ13" s="158"/>
      <c r="BK13" s="158"/>
      <c r="BL13" s="158"/>
    </row>
    <row r="14" spans="1:64" ht="14.25">
      <c r="A14" s="159" t="s">
        <v>600</v>
      </c>
      <c r="B14" s="159"/>
      <c r="C14" s="159"/>
      <c r="D14" s="159"/>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8"/>
      <c r="AW14" s="158"/>
      <c r="AX14" s="158"/>
      <c r="AY14" s="158"/>
      <c r="AZ14" s="158"/>
      <c r="BA14" s="158"/>
      <c r="BB14" s="158"/>
      <c r="BC14" s="158"/>
      <c r="BD14" s="158"/>
      <c r="BE14" s="158"/>
      <c r="BF14" s="158"/>
      <c r="BG14" s="158"/>
      <c r="BH14" s="158"/>
      <c r="BI14" s="158"/>
      <c r="BJ14" s="158"/>
      <c r="BK14" s="158"/>
      <c r="BL14" s="158"/>
    </row>
    <row r="15" spans="1:64" ht="14.25">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8"/>
      <c r="AW15" s="158"/>
      <c r="AX15" s="158"/>
      <c r="AY15" s="158"/>
      <c r="AZ15" s="158"/>
      <c r="BA15" s="158"/>
      <c r="BB15" s="158"/>
      <c r="BC15" s="158"/>
      <c r="BD15" s="158"/>
      <c r="BE15" s="158"/>
      <c r="BF15" s="158"/>
      <c r="BG15" s="158"/>
      <c r="BH15" s="158"/>
      <c r="BI15" s="158"/>
      <c r="BJ15" s="158"/>
      <c r="BK15" s="158"/>
      <c r="BL15" s="158"/>
    </row>
    <row r="16" spans="1:64" ht="14.25">
      <c r="A16" s="159" t="s">
        <v>609</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8"/>
      <c r="AW16" s="158"/>
      <c r="AX16" s="158"/>
      <c r="AY16" s="158"/>
      <c r="AZ16" s="158"/>
      <c r="BA16" s="158"/>
      <c r="BB16" s="158"/>
      <c r="BC16" s="158"/>
      <c r="BD16" s="158"/>
      <c r="BE16" s="158"/>
      <c r="BF16" s="158"/>
      <c r="BG16" s="158"/>
      <c r="BH16" s="158"/>
      <c r="BI16" s="158"/>
      <c r="BJ16" s="158"/>
      <c r="BK16" s="158"/>
      <c r="BL16" s="158"/>
    </row>
    <row r="17" spans="1:64" ht="14.25">
      <c r="A17" s="159" t="s">
        <v>601</v>
      </c>
      <c r="B17" s="159"/>
      <c r="C17" s="159"/>
      <c r="D17" s="159"/>
      <c r="E17" s="159"/>
      <c r="F17" s="159"/>
      <c r="G17" s="159"/>
      <c r="H17" s="159"/>
      <c r="I17" s="159"/>
      <c r="J17" s="159"/>
      <c r="K17" s="159"/>
      <c r="L17" s="159"/>
      <c r="M17" s="159"/>
      <c r="N17" s="159"/>
      <c r="O17" s="159"/>
      <c r="P17" s="159"/>
      <c r="Q17" s="159"/>
      <c r="R17" s="159"/>
      <c r="S17" s="159"/>
      <c r="T17" s="159"/>
      <c r="U17" s="159"/>
      <c r="V17" s="159"/>
      <c r="W17" s="159"/>
      <c r="X17" s="159"/>
      <c r="Y17" s="159"/>
      <c r="Z17" s="159"/>
      <c r="AA17" s="159"/>
      <c r="AB17" s="159"/>
      <c r="AC17" s="159"/>
      <c r="AD17" s="159"/>
      <c r="AE17" s="159"/>
      <c r="AF17" s="159"/>
      <c r="AG17" s="159"/>
      <c r="AH17" s="159"/>
      <c r="AI17" s="159"/>
      <c r="AJ17" s="159"/>
      <c r="AK17" s="159"/>
      <c r="AL17" s="159"/>
      <c r="AM17" s="159"/>
      <c r="AN17" s="159"/>
      <c r="AO17" s="159"/>
      <c r="AP17" s="159"/>
      <c r="AQ17" s="159"/>
      <c r="AR17" s="159"/>
      <c r="AS17" s="159"/>
      <c r="AU17" s="159"/>
      <c r="AV17" s="158"/>
      <c r="AW17" s="158"/>
      <c r="AX17" s="158"/>
      <c r="AY17" s="158"/>
      <c r="AZ17" s="158"/>
      <c r="BA17" s="158"/>
      <c r="BB17" s="158"/>
      <c r="BC17" s="158"/>
      <c r="BD17" s="158"/>
      <c r="BE17" s="158"/>
      <c r="BF17" s="158"/>
      <c r="BG17" s="158"/>
      <c r="BH17" s="158"/>
      <c r="BI17" s="158"/>
      <c r="BJ17" s="158"/>
      <c r="BK17" s="158"/>
      <c r="BL17" s="158"/>
    </row>
    <row r="18" spans="1:64" ht="14.25">
      <c r="A18" s="159" t="s">
        <v>599</v>
      </c>
      <c r="B18" s="159"/>
      <c r="C18" s="159"/>
      <c r="D18" s="159"/>
      <c r="E18" s="159"/>
      <c r="F18" s="159"/>
      <c r="G18" s="159"/>
      <c r="H18" s="159"/>
      <c r="I18" s="159"/>
      <c r="J18" s="159"/>
      <c r="K18" s="159"/>
      <c r="L18" s="159"/>
      <c r="M18" s="159"/>
      <c r="N18" s="159"/>
      <c r="O18" s="159"/>
      <c r="P18" s="159"/>
      <c r="Q18" s="159"/>
      <c r="R18" s="159"/>
      <c r="S18" s="159"/>
      <c r="T18" s="159"/>
      <c r="U18" s="159"/>
      <c r="V18" s="159"/>
      <c r="W18" s="159"/>
      <c r="X18" s="159"/>
      <c r="Y18" s="159"/>
      <c r="Z18" s="159"/>
      <c r="AA18" s="159"/>
      <c r="AB18" s="159"/>
      <c r="AC18" s="159"/>
      <c r="AD18" s="159"/>
      <c r="AE18" s="159"/>
      <c r="AF18" s="159"/>
      <c r="AG18" s="159"/>
      <c r="AH18" s="159"/>
      <c r="AI18" s="159"/>
      <c r="AJ18" s="159"/>
      <c r="AK18" s="159"/>
      <c r="AL18" s="159"/>
      <c r="AM18" s="159"/>
      <c r="AN18" s="159"/>
      <c r="AO18" s="159"/>
      <c r="AP18" s="159"/>
      <c r="AQ18" s="159"/>
      <c r="AR18" s="159"/>
      <c r="AS18" s="159"/>
      <c r="AT18" s="159"/>
      <c r="AU18" s="159"/>
      <c r="AV18" s="158"/>
      <c r="AW18" s="158"/>
      <c r="AX18" s="158"/>
      <c r="AY18" s="158"/>
      <c r="AZ18" s="158"/>
      <c r="BA18" s="158"/>
      <c r="BB18" s="158"/>
      <c r="BC18" s="158"/>
      <c r="BD18" s="158"/>
      <c r="BE18" s="158"/>
      <c r="BF18" s="158"/>
      <c r="BG18" s="158"/>
      <c r="BH18" s="158"/>
      <c r="BI18" s="158"/>
      <c r="BJ18" s="158"/>
      <c r="BK18" s="158"/>
      <c r="BL18" s="158"/>
    </row>
    <row r="19" spans="1:64" ht="14.25">
      <c r="A19" s="159"/>
      <c r="B19" s="159"/>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8"/>
      <c r="AW19" s="158"/>
      <c r="AX19" s="158"/>
      <c r="AY19" s="158"/>
      <c r="AZ19" s="158"/>
      <c r="BA19" s="158"/>
      <c r="BB19" s="158"/>
      <c r="BC19" s="158"/>
      <c r="BD19" s="158"/>
      <c r="BE19" s="158"/>
      <c r="BF19" s="158"/>
      <c r="BG19" s="158"/>
      <c r="BH19" s="158"/>
      <c r="BI19" s="158"/>
      <c r="BJ19" s="158"/>
      <c r="BK19" s="158"/>
      <c r="BL19" s="158"/>
    </row>
    <row r="20" spans="1:64" ht="14.25">
      <c r="A20" s="158" t="s">
        <v>490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c r="AC20" s="158"/>
      <c r="AD20" s="158"/>
      <c r="AE20" s="158"/>
      <c r="AF20" s="158"/>
      <c r="AG20" s="158"/>
      <c r="AH20" s="158"/>
      <c r="AI20" s="158"/>
      <c r="AJ20" s="158"/>
      <c r="AK20" s="158"/>
      <c r="AL20" s="158"/>
      <c r="AM20" s="158"/>
      <c r="AN20" s="158"/>
      <c r="AO20" s="158"/>
      <c r="AP20" s="158"/>
      <c r="AQ20" s="158"/>
      <c r="AR20" s="158"/>
      <c r="AS20" s="158"/>
      <c r="AT20" s="158"/>
      <c r="AU20" s="158"/>
      <c r="AV20" s="158"/>
      <c r="AW20" s="158"/>
      <c r="AX20" s="158"/>
      <c r="AY20" s="158"/>
      <c r="AZ20" s="158"/>
      <c r="BA20" s="158"/>
      <c r="BB20" s="158"/>
      <c r="BC20" s="158"/>
      <c r="BD20" s="158"/>
      <c r="BE20" s="158"/>
      <c r="BF20" s="158"/>
      <c r="BG20" s="158"/>
      <c r="BH20" s="158"/>
      <c r="BI20" s="158"/>
      <c r="BJ20" s="158"/>
      <c r="BK20" s="158"/>
      <c r="BL20" s="158"/>
    </row>
    <row r="21" spans="1:64" ht="14.25">
      <c r="A21" s="158" t="s">
        <v>491</v>
      </c>
      <c r="B21" s="158"/>
      <c r="C21" s="158"/>
      <c r="D21" s="158"/>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c r="AX21" s="158"/>
      <c r="AY21" s="158"/>
      <c r="AZ21" s="158"/>
      <c r="BA21" s="158"/>
      <c r="BB21" s="158"/>
      <c r="BC21" s="158"/>
      <c r="BD21" s="158"/>
      <c r="BE21" s="158"/>
      <c r="BF21" s="158"/>
      <c r="BG21" s="158"/>
      <c r="BH21" s="158"/>
      <c r="BI21" s="158"/>
      <c r="BJ21" s="158"/>
      <c r="BK21" s="158"/>
      <c r="BL21" s="158"/>
    </row>
    <row r="22" spans="1:64" ht="14.25">
      <c r="A22" s="158" t="s">
        <v>492</v>
      </c>
      <c r="B22" s="158"/>
      <c r="C22" s="158"/>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c r="AX22" s="158"/>
      <c r="AY22" s="158"/>
      <c r="AZ22" s="158"/>
      <c r="BA22" s="158"/>
      <c r="BB22" s="158"/>
      <c r="BC22" s="158"/>
      <c r="BD22" s="158"/>
      <c r="BE22" s="158"/>
      <c r="BF22" s="158"/>
      <c r="BG22" s="158"/>
      <c r="BH22" s="158"/>
      <c r="BI22" s="158"/>
      <c r="BJ22" s="158"/>
      <c r="BK22" s="158"/>
      <c r="BL22" s="158"/>
    </row>
    <row r="23" spans="1:64" ht="14.25">
      <c r="A23" s="158" t="s">
        <v>493</v>
      </c>
      <c r="B23" s="158"/>
      <c r="C23" s="158"/>
      <c r="D23" s="158"/>
      <c r="E23" s="158"/>
      <c r="F23" s="158"/>
      <c r="G23" s="158"/>
      <c r="H23" s="158"/>
      <c r="I23" s="158"/>
      <c r="J23" s="158"/>
      <c r="K23" s="158"/>
      <c r="L23" s="158"/>
      <c r="M23" s="158"/>
      <c r="N23" s="158"/>
      <c r="O23" s="158"/>
      <c r="P23" s="158"/>
      <c r="Q23" s="158"/>
      <c r="R23" s="158"/>
      <c r="S23" s="158"/>
      <c r="T23" s="158"/>
      <c r="U23" s="158"/>
      <c r="V23" s="158"/>
      <c r="W23" s="158"/>
      <c r="X23" s="158"/>
      <c r="Y23" s="158"/>
      <c r="Z23" s="158"/>
      <c r="AA23" s="158"/>
      <c r="AB23" s="158"/>
      <c r="AC23" s="158"/>
      <c r="AD23" s="158"/>
      <c r="AE23" s="158"/>
      <c r="AF23" s="158"/>
      <c r="AG23" s="158"/>
      <c r="AH23" s="158"/>
      <c r="AI23" s="158"/>
      <c r="AJ23" s="158"/>
      <c r="AK23" s="158"/>
      <c r="AL23" s="158"/>
      <c r="AM23" s="158"/>
      <c r="AN23" s="158"/>
      <c r="AO23" s="158"/>
      <c r="AP23" s="158"/>
      <c r="AQ23" s="158"/>
      <c r="AR23" s="158"/>
      <c r="AS23" s="158"/>
      <c r="AT23" s="158"/>
      <c r="AU23" s="158"/>
      <c r="AV23" s="158"/>
      <c r="AW23" s="158"/>
      <c r="AX23" s="158"/>
      <c r="AY23" s="158"/>
      <c r="AZ23" s="158"/>
      <c r="BA23" s="158"/>
      <c r="BB23" s="158"/>
      <c r="BC23" s="158"/>
      <c r="BD23" s="158"/>
      <c r="BE23" s="158"/>
      <c r="BF23" s="158"/>
      <c r="BG23" s="158"/>
      <c r="BH23" s="158"/>
      <c r="BI23" s="158"/>
      <c r="BJ23" s="158"/>
      <c r="BK23" s="158"/>
      <c r="BL23" s="158"/>
    </row>
    <row r="24" spans="1:64" ht="14.25">
      <c r="A24" s="158" t="s">
        <v>494</v>
      </c>
      <c r="B24" s="158"/>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58"/>
      <c r="BD24" s="158"/>
      <c r="BE24" s="158"/>
      <c r="BF24" s="158"/>
      <c r="BG24" s="158"/>
      <c r="BH24" s="158"/>
      <c r="BI24" s="158"/>
      <c r="BJ24" s="158"/>
      <c r="BK24" s="158"/>
      <c r="BL24" s="158"/>
    </row>
    <row r="25" spans="1:64" ht="14.25">
      <c r="A25" s="158" t="s">
        <v>495</v>
      </c>
      <c r="B25" s="158"/>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c r="BI25" s="158"/>
      <c r="BJ25" s="158"/>
      <c r="BK25" s="158"/>
      <c r="BL25" s="158"/>
    </row>
    <row r="26" spans="1:64" ht="14.25">
      <c r="A26" s="158" t="s">
        <v>496</v>
      </c>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row>
    <row r="27" spans="1:64" ht="14.25">
      <c r="A27" s="158" t="s">
        <v>497</v>
      </c>
      <c r="B27" s="158"/>
      <c r="C27" s="158"/>
      <c r="D27" s="158"/>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c r="BD27" s="158"/>
      <c r="BE27" s="158"/>
      <c r="BF27" s="158"/>
      <c r="BG27" s="158"/>
      <c r="BH27" s="158"/>
      <c r="BI27" s="158"/>
      <c r="BJ27" s="158"/>
      <c r="BK27" s="158"/>
      <c r="BL27" s="158"/>
    </row>
    <row r="28" spans="1:64" ht="14.25">
      <c r="A28" s="158"/>
      <c r="B28" s="158"/>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c r="BD28" s="158"/>
      <c r="BE28" s="158"/>
      <c r="BF28" s="158"/>
      <c r="BG28" s="158"/>
      <c r="BH28" s="158"/>
      <c r="BI28" s="158"/>
      <c r="BJ28" s="158"/>
      <c r="BK28" s="158"/>
      <c r="BL28" s="158"/>
    </row>
    <row r="29" spans="1:64" ht="14.25">
      <c r="A29" s="158" t="s">
        <v>498</v>
      </c>
      <c r="B29" s="158"/>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c r="BD29" s="158"/>
      <c r="BE29" s="158"/>
      <c r="BF29" s="158"/>
      <c r="BG29" s="158"/>
      <c r="BH29" s="158"/>
      <c r="BI29" s="158"/>
      <c r="BJ29" s="158"/>
      <c r="BK29" s="158"/>
      <c r="BL29" s="158"/>
    </row>
    <row r="30" spans="1:64" ht="14.25">
      <c r="A30" s="158" t="s">
        <v>499</v>
      </c>
      <c r="B30" s="158"/>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c r="BD30" s="158"/>
      <c r="BE30" s="158"/>
      <c r="BF30" s="158"/>
      <c r="BG30" s="158"/>
      <c r="BH30" s="158"/>
      <c r="BI30" s="158"/>
      <c r="BJ30" s="158"/>
      <c r="BK30" s="158"/>
      <c r="BL30" s="158"/>
    </row>
    <row r="31" spans="1:64" ht="14.25">
      <c r="A31" s="158" t="s">
        <v>500</v>
      </c>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c r="AX31" s="158"/>
      <c r="AY31" s="158"/>
      <c r="AZ31" s="158"/>
      <c r="BA31" s="158"/>
      <c r="BB31" s="158"/>
      <c r="BC31" s="158"/>
      <c r="BD31" s="158"/>
      <c r="BE31" s="158"/>
      <c r="BF31" s="158"/>
      <c r="BG31" s="158"/>
      <c r="BH31" s="158"/>
      <c r="BI31" s="158"/>
      <c r="BJ31" s="158"/>
      <c r="BK31" s="158"/>
      <c r="BL31" s="158"/>
    </row>
    <row r="32" spans="1:64" ht="14.25">
      <c r="A32" s="158" t="s">
        <v>501</v>
      </c>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c r="AU32" s="158"/>
      <c r="AV32" s="158"/>
      <c r="AW32" s="158"/>
      <c r="AX32" s="158"/>
      <c r="AY32" s="158"/>
      <c r="AZ32" s="158"/>
      <c r="BA32" s="158"/>
      <c r="BB32" s="158"/>
      <c r="BC32" s="158"/>
      <c r="BD32" s="158"/>
      <c r="BE32" s="158"/>
      <c r="BF32" s="158"/>
      <c r="BG32" s="158"/>
      <c r="BH32" s="158"/>
      <c r="BI32" s="158"/>
      <c r="BJ32" s="158"/>
      <c r="BK32" s="158"/>
      <c r="BL32" s="158"/>
    </row>
    <row r="33" spans="1:64" ht="14.25">
      <c r="A33" s="158"/>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c r="AH33" s="158"/>
      <c r="AI33" s="158"/>
      <c r="AJ33" s="158"/>
      <c r="AK33" s="158"/>
      <c r="AL33" s="158"/>
      <c r="AM33" s="158"/>
      <c r="AN33" s="158"/>
      <c r="AO33" s="158"/>
      <c r="AP33" s="158"/>
      <c r="AQ33" s="158"/>
      <c r="AR33" s="158"/>
      <c r="AS33" s="158"/>
      <c r="AT33" s="158"/>
      <c r="AU33" s="158"/>
      <c r="AV33" s="158"/>
      <c r="AW33" s="158"/>
      <c r="AX33" s="158"/>
      <c r="AY33" s="158"/>
      <c r="AZ33" s="158"/>
      <c r="BA33" s="158"/>
      <c r="BB33" s="158"/>
      <c r="BC33" s="158"/>
      <c r="BD33" s="158"/>
      <c r="BE33" s="158"/>
      <c r="BF33" s="158"/>
      <c r="BG33" s="158"/>
      <c r="BH33" s="158"/>
      <c r="BI33" s="158"/>
      <c r="BJ33" s="158"/>
      <c r="BK33" s="158"/>
      <c r="BL33" s="158"/>
    </row>
    <row r="34" spans="1:64" ht="14.25">
      <c r="A34" s="158" t="s">
        <v>502</v>
      </c>
      <c r="B34" s="158"/>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c r="AX34" s="158"/>
      <c r="AY34" s="158"/>
      <c r="AZ34" s="158"/>
      <c r="BA34" s="158"/>
      <c r="BB34" s="158"/>
      <c r="BC34" s="158"/>
      <c r="BD34" s="158"/>
      <c r="BE34" s="158"/>
      <c r="BF34" s="158"/>
      <c r="BG34" s="158"/>
      <c r="BH34" s="158"/>
      <c r="BI34" s="158"/>
      <c r="BJ34" s="158"/>
      <c r="BK34" s="158"/>
      <c r="BL34" s="158"/>
    </row>
    <row r="35" spans="1:64" ht="14.25">
      <c r="A35" s="158" t="s">
        <v>503</v>
      </c>
      <c r="B35" s="158"/>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158"/>
      <c r="BA35" s="158"/>
      <c r="BB35" s="158"/>
      <c r="BC35" s="158"/>
      <c r="BD35" s="158"/>
      <c r="BE35" s="158"/>
      <c r="BF35" s="158"/>
      <c r="BG35" s="158"/>
      <c r="BH35" s="158"/>
      <c r="BI35" s="158"/>
      <c r="BJ35" s="158"/>
      <c r="BK35" s="158"/>
      <c r="BL35" s="158"/>
    </row>
    <row r="36" spans="1:64" ht="14.25">
      <c r="A36" s="158" t="s">
        <v>504</v>
      </c>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158"/>
      <c r="BF36" s="158"/>
      <c r="BG36" s="158"/>
      <c r="BH36" s="158"/>
      <c r="BI36" s="158"/>
      <c r="BJ36" s="158"/>
      <c r="BK36" s="158"/>
      <c r="BL36" s="158"/>
    </row>
    <row r="37" spans="1:64" ht="14.25">
      <c r="A37" s="158" t="s">
        <v>602</v>
      </c>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c r="AC37" s="158"/>
      <c r="AD37" s="158"/>
      <c r="AE37" s="158"/>
      <c r="AF37" s="158"/>
      <c r="AG37" s="158"/>
      <c r="AH37" s="158"/>
      <c r="AI37" s="158"/>
      <c r="AJ37" s="158"/>
      <c r="AK37" s="158"/>
      <c r="AL37" s="158"/>
      <c r="AM37" s="158"/>
      <c r="AN37" s="158"/>
      <c r="AO37" s="158"/>
      <c r="AP37" s="158"/>
      <c r="AQ37" s="158"/>
      <c r="AR37" s="158"/>
      <c r="AS37" s="158"/>
      <c r="AT37" s="158"/>
      <c r="AU37" s="158"/>
      <c r="AV37" s="158"/>
      <c r="AW37" s="158"/>
      <c r="AX37" s="158"/>
      <c r="AY37" s="158"/>
      <c r="AZ37" s="158"/>
      <c r="BA37" s="158"/>
      <c r="BB37" s="158"/>
      <c r="BC37" s="158"/>
      <c r="BD37" s="158"/>
      <c r="BE37" s="158"/>
      <c r="BF37" s="158"/>
      <c r="BG37" s="158"/>
      <c r="BH37" s="158"/>
      <c r="BI37" s="158"/>
      <c r="BJ37" s="158"/>
      <c r="BK37" s="158"/>
      <c r="BL37" s="158"/>
    </row>
    <row r="38" spans="1:64" ht="14.25">
      <c r="A38" s="158"/>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c r="AC38" s="158"/>
      <c r="AD38" s="158"/>
      <c r="AE38" s="158"/>
      <c r="AF38" s="158"/>
      <c r="AG38" s="158"/>
      <c r="AH38" s="158"/>
      <c r="AI38" s="158"/>
      <c r="AJ38" s="158"/>
      <c r="AK38" s="158"/>
      <c r="AL38" s="158"/>
      <c r="AM38" s="158"/>
      <c r="AN38" s="158"/>
      <c r="AO38" s="158"/>
      <c r="AP38" s="158"/>
      <c r="AQ38" s="158"/>
      <c r="AR38" s="158"/>
      <c r="AS38" s="158"/>
      <c r="AT38" s="158"/>
      <c r="AU38" s="158"/>
      <c r="AV38" s="158"/>
      <c r="AW38" s="158"/>
      <c r="AX38" s="158"/>
      <c r="AY38" s="158"/>
      <c r="AZ38" s="158"/>
      <c r="BA38" s="158"/>
      <c r="BB38" s="158"/>
      <c r="BC38" s="158"/>
      <c r="BD38" s="158"/>
      <c r="BE38" s="158"/>
      <c r="BF38" s="158"/>
      <c r="BG38" s="158"/>
      <c r="BH38" s="158"/>
      <c r="BI38" s="158"/>
      <c r="BJ38" s="158"/>
      <c r="BK38" s="158"/>
      <c r="BL38" s="158"/>
    </row>
    <row r="39" spans="1:64" ht="14.25">
      <c r="A39" s="158" t="s">
        <v>505</v>
      </c>
      <c r="B39" s="158"/>
      <c r="C39" s="158"/>
      <c r="D39" s="158"/>
      <c r="E39" s="158"/>
      <c r="F39" s="158"/>
      <c r="G39" s="158"/>
      <c r="H39" s="158"/>
      <c r="I39" s="158"/>
      <c r="J39" s="158"/>
      <c r="K39" s="158"/>
      <c r="L39" s="158"/>
      <c r="M39" s="158"/>
      <c r="N39" s="158"/>
      <c r="O39" s="158"/>
      <c r="P39" s="158"/>
      <c r="Q39" s="158"/>
      <c r="R39" s="158"/>
      <c r="S39" s="158"/>
      <c r="T39" s="158"/>
      <c r="U39" s="158"/>
      <c r="V39" s="158"/>
      <c r="W39" s="158"/>
      <c r="X39" s="158"/>
      <c r="Y39" s="158" t="s">
        <v>506</v>
      </c>
      <c r="Z39" s="158"/>
      <c r="AA39" s="158"/>
      <c r="AB39" s="158"/>
      <c r="AC39" s="158"/>
      <c r="AD39" s="158"/>
      <c r="AE39" s="158"/>
      <c r="AF39" s="158"/>
      <c r="AG39" s="158"/>
      <c r="AH39" s="158"/>
      <c r="AI39" s="158"/>
      <c r="AJ39" s="158"/>
      <c r="AK39" s="158"/>
      <c r="AL39" s="158"/>
      <c r="AM39" s="158"/>
      <c r="AN39" s="158"/>
      <c r="AO39" s="158"/>
      <c r="AP39" s="158"/>
      <c r="AQ39" s="158"/>
      <c r="AR39" s="158"/>
      <c r="AS39" s="158"/>
      <c r="AT39" s="158"/>
      <c r="AU39" s="158"/>
      <c r="AV39" s="158"/>
      <c r="AW39" s="158"/>
      <c r="AX39" s="158"/>
      <c r="AY39" s="158"/>
      <c r="AZ39" s="158"/>
      <c r="BA39" s="158"/>
      <c r="BB39" s="158"/>
      <c r="BC39" s="158"/>
      <c r="BD39" s="158"/>
      <c r="BE39" s="158"/>
      <c r="BF39" s="158"/>
      <c r="BG39" s="158"/>
      <c r="BH39" s="158"/>
      <c r="BI39" s="158"/>
      <c r="BJ39" s="158"/>
      <c r="BK39" s="158"/>
      <c r="BL39" s="158"/>
    </row>
    <row r="40" spans="1:64" ht="14.25">
      <c r="B40" s="158" t="s">
        <v>604</v>
      </c>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c r="AK40" s="158"/>
      <c r="AL40" s="158"/>
      <c r="AM40" s="158"/>
      <c r="AN40" s="158"/>
      <c r="AO40" s="158"/>
      <c r="AP40" s="158"/>
      <c r="AQ40" s="158"/>
      <c r="AR40" s="158"/>
      <c r="AS40" s="158"/>
      <c r="AT40" s="158"/>
      <c r="AU40" s="158"/>
      <c r="AV40" s="158"/>
      <c r="AW40" s="158"/>
      <c r="AX40" s="158"/>
      <c r="AY40" s="158"/>
      <c r="AZ40" s="158"/>
      <c r="BA40" s="158"/>
      <c r="BB40" s="158"/>
      <c r="BC40" s="158"/>
      <c r="BD40" s="158"/>
      <c r="BE40" s="158"/>
      <c r="BF40" s="158"/>
      <c r="BG40" s="158"/>
      <c r="BH40" s="158"/>
      <c r="BI40" s="158"/>
      <c r="BJ40" s="158"/>
      <c r="BK40" s="158"/>
      <c r="BL40" s="158"/>
    </row>
    <row r="41" spans="1:64" ht="14.25">
      <c r="A41" s="158" t="s">
        <v>610</v>
      </c>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158"/>
      <c r="AS41" s="158"/>
      <c r="AT41" s="158"/>
      <c r="AU41" s="158"/>
      <c r="AV41" s="158"/>
      <c r="AW41" s="158"/>
      <c r="AX41" s="158"/>
      <c r="AY41" s="158"/>
      <c r="AZ41" s="158"/>
      <c r="BA41" s="158"/>
      <c r="BB41" s="158"/>
      <c r="BC41" s="158"/>
      <c r="BD41" s="158"/>
      <c r="BE41" s="158"/>
      <c r="BF41" s="158"/>
      <c r="BG41" s="158"/>
      <c r="BH41" s="158"/>
      <c r="BI41" s="158"/>
      <c r="BJ41" s="158"/>
      <c r="BK41" s="158"/>
      <c r="BL41" s="158"/>
    </row>
    <row r="42" spans="1:64" ht="14.25">
      <c r="A42" s="158" t="s">
        <v>507</v>
      </c>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c r="AH42" s="158"/>
      <c r="AI42" s="158"/>
      <c r="AJ42" s="158"/>
      <c r="AK42" s="158"/>
      <c r="AL42" s="158"/>
      <c r="AM42" s="158"/>
      <c r="AN42" s="158"/>
      <c r="AO42" s="158"/>
      <c r="AP42" s="158"/>
      <c r="AQ42" s="158"/>
      <c r="AR42" s="158"/>
      <c r="AS42" s="158"/>
      <c r="AT42" s="158"/>
      <c r="AU42" s="158"/>
      <c r="AV42" s="158"/>
      <c r="AW42" s="158"/>
      <c r="AX42" s="158"/>
      <c r="AY42" s="158"/>
      <c r="AZ42" s="158"/>
      <c r="BA42" s="158"/>
      <c r="BB42" s="158"/>
      <c r="BC42" s="158"/>
      <c r="BD42" s="158"/>
      <c r="BE42" s="158"/>
      <c r="BF42" s="158"/>
      <c r="BG42" s="158"/>
      <c r="BH42" s="158"/>
      <c r="BI42" s="158"/>
      <c r="BJ42" s="158"/>
      <c r="BK42" s="158"/>
      <c r="BL42" s="158"/>
    </row>
    <row r="43" spans="1:64" ht="14.25">
      <c r="A43" s="158" t="s">
        <v>603</v>
      </c>
    </row>
    <row r="45" spans="1:64">
      <c r="B45" t="s">
        <v>605</v>
      </c>
    </row>
    <row r="46" spans="1:64" ht="14.25">
      <c r="A46" s="158" t="s">
        <v>607</v>
      </c>
      <c r="B46" s="158"/>
    </row>
    <row r="47" spans="1:64" ht="14.25">
      <c r="A47" s="158" t="s">
        <v>608</v>
      </c>
      <c r="B47" s="158"/>
    </row>
    <row r="48" spans="1:64" ht="14.25">
      <c r="A48" s="158" t="s">
        <v>606</v>
      </c>
    </row>
    <row r="52" spans="14:14">
      <c r="N52" t="s">
        <v>620</v>
      </c>
    </row>
  </sheetData>
  <phoneticPr fontId="2"/>
  <pageMargins left="0.16" right="0.15" top="1" bottom="1" header="0.51200000000000001" footer="0.51200000000000001"/>
  <pageSetup paperSize="9" scale="90" orientation="portrait" horizont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BCE65-B633-41FE-BD5F-ECB03F2584E7}">
  <dimension ref="A1:BL55"/>
  <sheetViews>
    <sheetView showGridLines="0" workbookViewId="0">
      <selection activeCell="AO32" sqref="AO32"/>
    </sheetView>
  </sheetViews>
  <sheetFormatPr defaultRowHeight="13.5"/>
  <cols>
    <col min="1" max="64" width="2.125" customWidth="1"/>
  </cols>
  <sheetData>
    <row r="1" spans="1:64" ht="31.5" customHeight="1">
      <c r="A1" s="157" t="s">
        <v>483</v>
      </c>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2"/>
      <c r="AW1" s="2"/>
      <c r="AX1" s="2"/>
      <c r="AY1" s="2"/>
      <c r="AZ1" s="2"/>
      <c r="BA1" s="2"/>
      <c r="BB1" s="2"/>
      <c r="BC1" s="2"/>
      <c r="BD1" s="2"/>
      <c r="BE1" s="2"/>
      <c r="BF1" s="2"/>
      <c r="BG1" s="2"/>
      <c r="BH1" s="2"/>
      <c r="BI1" s="2"/>
      <c r="BJ1" s="2"/>
      <c r="BK1" s="2"/>
      <c r="BL1" s="158"/>
    </row>
    <row r="2" spans="1:64" ht="9.75" customHeight="1">
      <c r="A2" s="157"/>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8"/>
      <c r="AK2" s="158"/>
      <c r="AL2" s="158"/>
      <c r="AM2" s="158"/>
      <c r="AN2" s="158"/>
      <c r="AO2" s="158"/>
      <c r="AP2" s="158"/>
      <c r="AQ2" s="158"/>
      <c r="AR2" s="158"/>
      <c r="AS2" s="158"/>
      <c r="AT2" s="158"/>
      <c r="AU2" s="158"/>
      <c r="AV2" s="158"/>
      <c r="AW2" s="158"/>
      <c r="AX2" s="158"/>
      <c r="AY2" s="158"/>
      <c r="AZ2" s="158"/>
      <c r="BA2" s="158"/>
      <c r="BB2" s="158"/>
      <c r="BC2" s="158"/>
      <c r="BD2" s="158"/>
      <c r="BE2" s="158"/>
      <c r="BF2" s="158"/>
      <c r="BG2" s="158"/>
      <c r="BH2" s="158"/>
      <c r="BI2" s="158"/>
      <c r="BJ2" s="158"/>
      <c r="BK2" s="158"/>
      <c r="BL2" s="158"/>
    </row>
    <row r="3" spans="1:64" ht="14.25">
      <c r="A3" s="158" t="s">
        <v>484</v>
      </c>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8"/>
      <c r="AH3" s="158"/>
      <c r="AI3" s="158"/>
      <c r="AJ3" s="158"/>
      <c r="AK3" s="158"/>
      <c r="AL3" s="158"/>
      <c r="AM3" s="158"/>
      <c r="AN3" s="158"/>
      <c r="AO3" s="158"/>
      <c r="AP3" s="158"/>
      <c r="AQ3" s="158"/>
      <c r="AR3" s="158"/>
      <c r="AS3" s="158"/>
      <c r="AT3" s="158"/>
      <c r="AU3" s="158"/>
      <c r="AV3" s="158"/>
      <c r="AW3" s="158"/>
      <c r="AX3" s="158"/>
      <c r="AY3" s="158"/>
      <c r="AZ3" s="158"/>
      <c r="BA3" s="158"/>
      <c r="BB3" s="158"/>
      <c r="BC3" s="158"/>
      <c r="BD3" s="158"/>
      <c r="BE3" s="158"/>
      <c r="BF3" s="158"/>
      <c r="BG3" s="158"/>
      <c r="BH3" s="158"/>
      <c r="BI3" s="158"/>
      <c r="BJ3" s="158"/>
      <c r="BK3" s="158"/>
      <c r="BL3" s="158"/>
    </row>
    <row r="4" spans="1:64" ht="14.25">
      <c r="A4" s="158"/>
      <c r="B4" s="158"/>
      <c r="C4" s="158"/>
      <c r="D4" s="158"/>
      <c r="E4" s="158"/>
      <c r="F4" s="158"/>
      <c r="G4" s="158"/>
      <c r="H4" s="158"/>
      <c r="I4" s="158"/>
      <c r="J4" s="158"/>
      <c r="K4" s="158"/>
      <c r="L4" s="158"/>
      <c r="M4" s="158"/>
      <c r="N4" s="158"/>
      <c r="O4" s="158"/>
      <c r="P4" s="158"/>
      <c r="Q4" s="158"/>
      <c r="R4" s="158"/>
      <c r="S4" s="158"/>
      <c r="T4" s="158"/>
      <c r="U4" s="158"/>
      <c r="V4" s="158"/>
      <c r="W4" s="158"/>
      <c r="X4" s="158"/>
      <c r="Y4" s="158"/>
      <c r="Z4" s="158"/>
      <c r="AA4" s="158"/>
      <c r="AB4" s="158"/>
      <c r="AC4" s="158"/>
      <c r="AD4" s="158"/>
      <c r="AE4" s="158"/>
      <c r="AF4" s="158"/>
      <c r="AG4" s="158"/>
      <c r="AH4" s="158"/>
      <c r="AI4" s="158"/>
      <c r="AJ4" s="158"/>
      <c r="AK4" s="158"/>
      <c r="AL4" s="158"/>
      <c r="AM4" s="158"/>
      <c r="AN4" s="158"/>
      <c r="AO4" s="158"/>
      <c r="AP4" s="158"/>
      <c r="AQ4" s="158"/>
      <c r="AR4" s="158"/>
      <c r="AS4" s="158"/>
      <c r="AT4" s="158"/>
      <c r="AU4" s="158"/>
      <c r="AV4" s="158"/>
      <c r="AW4" s="158"/>
      <c r="AX4" s="158"/>
      <c r="AY4" s="158"/>
      <c r="AZ4" s="158"/>
      <c r="BA4" s="158"/>
      <c r="BB4" s="158"/>
      <c r="BC4" s="158"/>
      <c r="BD4" s="158"/>
      <c r="BE4" s="158"/>
      <c r="BF4" s="158"/>
      <c r="BG4" s="158"/>
      <c r="BH4" s="158"/>
      <c r="BI4" s="158"/>
      <c r="BJ4" s="158"/>
      <c r="BK4" s="158"/>
      <c r="BL4" s="158"/>
    </row>
    <row r="5" spans="1:64" ht="14.25">
      <c r="A5" s="158" t="s">
        <v>485</v>
      </c>
      <c r="B5" s="158"/>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158"/>
      <c r="AZ5" s="158"/>
      <c r="BA5" s="158"/>
      <c r="BB5" s="158"/>
      <c r="BC5" s="158"/>
      <c r="BD5" s="158"/>
      <c r="BE5" s="158"/>
      <c r="BF5" s="158"/>
      <c r="BG5" s="158"/>
      <c r="BH5" s="158"/>
      <c r="BI5" s="158"/>
      <c r="BJ5" s="158"/>
      <c r="BK5" s="158"/>
      <c r="BL5" s="158"/>
    </row>
    <row r="6" spans="1:64" ht="14.25">
      <c r="A6" s="158" t="s">
        <v>486</v>
      </c>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158"/>
      <c r="AZ6" s="158"/>
      <c r="BA6" s="158"/>
      <c r="BB6" s="158"/>
      <c r="BC6" s="158"/>
      <c r="BD6" s="158"/>
      <c r="BE6" s="158"/>
      <c r="BF6" s="158"/>
      <c r="BG6" s="158"/>
      <c r="BH6" s="158"/>
      <c r="BI6" s="158"/>
      <c r="BJ6" s="158"/>
      <c r="BK6" s="158"/>
      <c r="BL6" s="158"/>
    </row>
    <row r="7" spans="1:64" ht="14.25">
      <c r="A7" s="158" t="s">
        <v>487</v>
      </c>
      <c r="B7" s="158"/>
      <c r="C7" s="158"/>
      <c r="D7" s="158"/>
      <c r="E7" s="158"/>
      <c r="F7" s="158"/>
      <c r="G7" s="158"/>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row>
    <row r="8" spans="1:64" ht="14.25">
      <c r="A8" s="158"/>
      <c r="B8" s="158"/>
      <c r="C8" s="158"/>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c r="AX8" s="158"/>
      <c r="AY8" s="158"/>
      <c r="AZ8" s="158"/>
      <c r="BA8" s="158"/>
      <c r="BB8" s="158"/>
      <c r="BC8" s="158"/>
      <c r="BD8" s="158"/>
      <c r="BE8" s="158"/>
      <c r="BF8" s="158"/>
      <c r="BG8" s="158"/>
      <c r="BH8" s="158"/>
      <c r="BI8" s="158"/>
      <c r="BJ8" s="158"/>
      <c r="BK8" s="158"/>
      <c r="BL8" s="158"/>
    </row>
    <row r="9" spans="1:64" ht="14.25">
      <c r="A9" s="157" t="s">
        <v>488</v>
      </c>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c r="AJ9" s="158"/>
      <c r="AK9" s="158"/>
      <c r="AL9" s="158"/>
      <c r="AM9" s="158"/>
      <c r="AN9" s="158"/>
      <c r="AO9" s="158"/>
      <c r="AP9" s="158"/>
      <c r="AQ9" s="158"/>
      <c r="AR9" s="158"/>
      <c r="AS9" s="158"/>
      <c r="AT9" s="158"/>
      <c r="AU9" s="158"/>
      <c r="AV9" s="158"/>
      <c r="AW9" s="158"/>
      <c r="AX9" s="158"/>
      <c r="AY9" s="158"/>
      <c r="AZ9" s="158"/>
      <c r="BA9" s="158"/>
      <c r="BB9" s="158"/>
      <c r="BC9" s="158"/>
      <c r="BD9" s="158"/>
      <c r="BE9" s="158"/>
      <c r="BF9" s="158"/>
      <c r="BG9" s="158"/>
      <c r="BH9" s="158"/>
      <c r="BI9" s="158"/>
      <c r="BJ9" s="158"/>
      <c r="BK9" s="158"/>
      <c r="BL9" s="158"/>
    </row>
    <row r="10" spans="1:64" ht="7.5" customHeight="1">
      <c r="A10" s="157"/>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c r="AX10" s="158"/>
      <c r="AY10" s="158"/>
      <c r="AZ10" s="158"/>
      <c r="BA10" s="158"/>
      <c r="BB10" s="158"/>
      <c r="BC10" s="158"/>
      <c r="BD10" s="158"/>
      <c r="BE10" s="158"/>
      <c r="BF10" s="158"/>
      <c r="BG10" s="158"/>
      <c r="BH10" s="158"/>
      <c r="BI10" s="158"/>
      <c r="BJ10" s="158"/>
      <c r="BK10" s="158"/>
      <c r="BL10" s="158"/>
    </row>
    <row r="11" spans="1:64" ht="14.25">
      <c r="A11" s="158" t="s">
        <v>489</v>
      </c>
      <c r="B11" s="158"/>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9"/>
      <c r="AW11" s="159"/>
      <c r="AX11" s="159"/>
      <c r="AY11" s="159"/>
      <c r="AZ11" s="159"/>
      <c r="BA11" s="159"/>
      <c r="BB11" s="159"/>
      <c r="BC11" s="159"/>
      <c r="BD11" s="159"/>
      <c r="BE11" s="159"/>
      <c r="BF11" s="159"/>
      <c r="BG11" s="159"/>
      <c r="BH11" s="159"/>
      <c r="BI11" s="159"/>
      <c r="BJ11" s="159"/>
      <c r="BK11" s="159"/>
      <c r="BL11" s="159"/>
    </row>
    <row r="12" spans="1:64" ht="14.25">
      <c r="A12" s="158"/>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c r="AX12" s="158"/>
      <c r="AY12" s="158"/>
      <c r="AZ12" s="158"/>
      <c r="BA12" s="158"/>
      <c r="BB12" s="158"/>
      <c r="BC12" s="158"/>
      <c r="BD12" s="158"/>
      <c r="BE12" s="158"/>
      <c r="BF12" s="158"/>
      <c r="BG12" s="158"/>
      <c r="BH12" s="158"/>
      <c r="BI12" s="158"/>
      <c r="BJ12" s="158"/>
      <c r="BK12" s="158"/>
      <c r="BL12" s="158"/>
    </row>
    <row r="13" spans="1:64" ht="14.25">
      <c r="A13" s="159" t="s">
        <v>598</v>
      </c>
      <c r="B13" s="159"/>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c r="AE13" s="159"/>
      <c r="AF13" s="159"/>
      <c r="AG13" s="159"/>
      <c r="AH13" s="159"/>
      <c r="AI13" s="159"/>
      <c r="AJ13" s="159"/>
      <c r="AK13" s="159"/>
      <c r="AL13" s="159"/>
      <c r="AM13" s="159"/>
      <c r="AN13" s="159"/>
      <c r="AO13" s="159"/>
      <c r="AP13" s="159"/>
      <c r="AQ13" s="159"/>
      <c r="AR13" s="159"/>
      <c r="AS13" s="159"/>
      <c r="AT13" s="159"/>
      <c r="AU13" s="159"/>
      <c r="AV13" s="158"/>
      <c r="AW13" s="158"/>
      <c r="AX13" s="158"/>
      <c r="AY13" s="158"/>
      <c r="AZ13" s="158"/>
      <c r="BA13" s="158"/>
      <c r="BB13" s="158"/>
      <c r="BC13" s="158"/>
      <c r="BD13" s="158"/>
      <c r="BE13" s="158"/>
      <c r="BF13" s="158"/>
      <c r="BG13" s="158"/>
      <c r="BH13" s="158"/>
      <c r="BI13" s="158"/>
      <c r="BJ13" s="158"/>
      <c r="BK13" s="158"/>
      <c r="BL13" s="158"/>
    </row>
    <row r="14" spans="1:64" ht="14.25">
      <c r="A14" s="159" t="s">
        <v>600</v>
      </c>
      <c r="B14" s="159"/>
      <c r="C14" s="159"/>
      <c r="D14" s="159"/>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8"/>
      <c r="AW14" s="158"/>
      <c r="AX14" s="158"/>
      <c r="AY14" s="158"/>
      <c r="AZ14" s="158"/>
      <c r="BA14" s="158"/>
      <c r="BB14" s="158"/>
      <c r="BC14" s="158"/>
      <c r="BD14" s="158"/>
      <c r="BE14" s="158"/>
      <c r="BF14" s="158"/>
      <c r="BG14" s="158"/>
      <c r="BH14" s="158"/>
      <c r="BI14" s="158"/>
      <c r="BJ14" s="158"/>
      <c r="BK14" s="158"/>
      <c r="BL14" s="158"/>
    </row>
    <row r="15" spans="1:64" ht="14.25">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8"/>
      <c r="AW15" s="158"/>
      <c r="AX15" s="158"/>
      <c r="AY15" s="158"/>
      <c r="AZ15" s="158"/>
      <c r="BA15" s="158"/>
      <c r="BB15" s="158"/>
      <c r="BC15" s="158"/>
      <c r="BD15" s="158"/>
      <c r="BE15" s="158"/>
      <c r="BF15" s="158"/>
      <c r="BG15" s="158"/>
      <c r="BH15" s="158"/>
      <c r="BI15" s="158"/>
      <c r="BJ15" s="158"/>
      <c r="BK15" s="158"/>
      <c r="BL15" s="158"/>
    </row>
    <row r="16" spans="1:64" ht="14.25">
      <c r="A16" s="159" t="s">
        <v>611</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8"/>
      <c r="AW16" s="158"/>
      <c r="AX16" s="158"/>
      <c r="AY16" s="158"/>
      <c r="AZ16" s="158"/>
      <c r="BA16" s="158"/>
      <c r="BB16" s="158"/>
      <c r="BC16" s="158"/>
      <c r="BD16" s="158"/>
      <c r="BE16" s="158"/>
      <c r="BF16" s="158"/>
      <c r="BG16" s="158"/>
      <c r="BH16" s="158"/>
      <c r="BI16" s="158"/>
      <c r="BJ16" s="158"/>
      <c r="BK16" s="158"/>
      <c r="BL16" s="158"/>
    </row>
    <row r="17" spans="1:64" ht="14.25">
      <c r="A17" s="159" t="s">
        <v>612</v>
      </c>
      <c r="B17" s="159"/>
      <c r="C17" s="159"/>
      <c r="D17" s="159"/>
      <c r="E17" s="159"/>
      <c r="F17" s="159"/>
      <c r="G17" s="159"/>
      <c r="H17" s="159"/>
      <c r="I17" s="159"/>
      <c r="J17" s="159"/>
      <c r="K17" s="159"/>
      <c r="L17" s="159"/>
      <c r="M17" s="159"/>
      <c r="N17" s="159"/>
      <c r="O17" s="159"/>
      <c r="P17" s="159"/>
      <c r="Q17" s="159"/>
      <c r="R17" s="159"/>
      <c r="S17" s="159"/>
      <c r="T17" s="159"/>
      <c r="U17" s="159"/>
      <c r="V17" s="159"/>
      <c r="W17" s="159"/>
      <c r="X17" s="159"/>
      <c r="Y17" s="159"/>
      <c r="Z17" s="159"/>
      <c r="AA17" s="159"/>
      <c r="AB17" s="159"/>
      <c r="AC17" s="159"/>
      <c r="AD17" s="159"/>
      <c r="AE17" s="159"/>
      <c r="AF17" s="159"/>
      <c r="AG17" s="159"/>
      <c r="AH17" s="159"/>
      <c r="AI17" s="159"/>
      <c r="AJ17" s="159"/>
      <c r="AK17" s="159"/>
      <c r="AL17" s="159"/>
      <c r="AM17" s="159"/>
      <c r="AN17" s="159"/>
      <c r="AO17" s="159"/>
      <c r="AP17" s="159"/>
      <c r="AQ17" s="159"/>
      <c r="AR17" s="159"/>
      <c r="AS17" s="159"/>
      <c r="AU17" s="159"/>
      <c r="AV17" s="158"/>
      <c r="AW17" s="158"/>
      <c r="AX17" s="158"/>
      <c r="AY17" s="158"/>
      <c r="AZ17" s="158"/>
      <c r="BA17" s="158"/>
      <c r="BB17" s="158"/>
      <c r="BC17" s="158"/>
      <c r="BD17" s="158"/>
      <c r="BE17" s="158"/>
      <c r="BF17" s="158"/>
      <c r="BG17" s="158"/>
      <c r="BH17" s="158"/>
      <c r="BI17" s="158"/>
      <c r="BJ17" s="158"/>
      <c r="BK17" s="158"/>
      <c r="BL17" s="158"/>
    </row>
    <row r="18" spans="1:64" ht="14.25">
      <c r="A18" s="159" t="s">
        <v>613</v>
      </c>
      <c r="B18" s="159"/>
      <c r="C18" s="159"/>
      <c r="D18" s="159"/>
      <c r="E18" s="159"/>
      <c r="F18" s="159"/>
      <c r="G18" s="159"/>
      <c r="H18" s="159"/>
      <c r="I18" s="159"/>
      <c r="J18" s="159"/>
      <c r="K18" s="159"/>
      <c r="L18" s="159"/>
      <c r="M18" s="159"/>
      <c r="N18" s="159"/>
      <c r="O18" s="159"/>
      <c r="P18" s="159"/>
      <c r="Q18" s="159"/>
      <c r="R18" s="159"/>
      <c r="S18" s="159"/>
      <c r="T18" s="159"/>
      <c r="U18" s="159"/>
      <c r="V18" s="159"/>
      <c r="W18" s="159"/>
      <c r="X18" s="159"/>
      <c r="Y18" s="159"/>
      <c r="Z18" s="159"/>
      <c r="AA18" s="159"/>
      <c r="AB18" s="159"/>
      <c r="AC18" s="159"/>
      <c r="AD18" s="159"/>
      <c r="AE18" s="159"/>
      <c r="AF18" s="159"/>
      <c r="AG18" s="159"/>
      <c r="AH18" s="159"/>
      <c r="AI18" s="159"/>
      <c r="AJ18" s="159"/>
      <c r="AK18" s="159"/>
      <c r="AL18" s="159"/>
      <c r="AM18" s="159"/>
      <c r="AN18" s="159"/>
      <c r="AO18" s="159"/>
      <c r="AP18" s="159"/>
      <c r="AQ18" s="159"/>
      <c r="AR18" s="159"/>
      <c r="AS18" s="159"/>
      <c r="AU18" s="159"/>
      <c r="AV18" s="158"/>
      <c r="AW18" s="158"/>
      <c r="AX18" s="158"/>
      <c r="AY18" s="158"/>
      <c r="AZ18" s="158"/>
      <c r="BA18" s="158"/>
      <c r="BB18" s="158"/>
      <c r="BC18" s="158"/>
      <c r="BD18" s="158"/>
      <c r="BE18" s="158"/>
      <c r="BF18" s="158"/>
      <c r="BG18" s="158"/>
      <c r="BH18" s="158"/>
      <c r="BI18" s="158"/>
      <c r="BJ18" s="158"/>
      <c r="BK18" s="158"/>
      <c r="BL18" s="158"/>
    </row>
    <row r="19" spans="1:64" ht="14.25">
      <c r="A19" s="159" t="s">
        <v>614</v>
      </c>
      <c r="B19" s="159"/>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U19" s="159"/>
      <c r="AV19" s="158"/>
      <c r="AW19" s="158"/>
      <c r="AX19" s="158"/>
      <c r="AY19" s="158"/>
      <c r="AZ19" s="158"/>
      <c r="BA19" s="158"/>
      <c r="BB19" s="158"/>
      <c r="BC19" s="158"/>
      <c r="BD19" s="158"/>
      <c r="BE19" s="158"/>
      <c r="BF19" s="158"/>
      <c r="BG19" s="158"/>
      <c r="BH19" s="158"/>
      <c r="BI19" s="158"/>
      <c r="BJ19" s="158"/>
      <c r="BK19" s="158"/>
      <c r="BL19" s="158"/>
    </row>
    <row r="20" spans="1:64" ht="25.5" customHeight="1">
      <c r="C20" s="159" t="s">
        <v>615</v>
      </c>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c r="AB20" s="159"/>
      <c r="AC20" s="159"/>
      <c r="AD20" s="159"/>
      <c r="AE20" s="159"/>
      <c r="AF20" s="159"/>
      <c r="AG20" s="159"/>
      <c r="AH20" s="159"/>
      <c r="AI20" s="159"/>
      <c r="AJ20" s="159"/>
      <c r="AK20" s="159"/>
      <c r="AL20" s="159"/>
      <c r="AM20" s="159"/>
      <c r="AN20" s="159"/>
      <c r="AO20" s="159"/>
      <c r="AP20" s="159"/>
      <c r="AQ20" s="159"/>
      <c r="AR20" s="159"/>
      <c r="AS20" s="159"/>
      <c r="AT20" s="159"/>
      <c r="AU20" s="159"/>
      <c r="AV20" s="158"/>
      <c r="AW20" s="158"/>
      <c r="AX20" s="158"/>
      <c r="AY20" s="158"/>
      <c r="AZ20" s="158"/>
      <c r="BA20" s="158"/>
      <c r="BB20" s="158"/>
      <c r="BC20" s="158"/>
      <c r="BD20" s="158"/>
      <c r="BE20" s="158"/>
      <c r="BF20" s="158"/>
      <c r="BG20" s="158"/>
      <c r="BH20" s="158"/>
      <c r="BI20" s="158"/>
      <c r="BJ20" s="158"/>
      <c r="BK20" s="158"/>
      <c r="BL20" s="158"/>
    </row>
    <row r="21" spans="1:64" ht="14.25">
      <c r="C21" s="159" t="s">
        <v>616</v>
      </c>
      <c r="D21" s="159"/>
      <c r="E21" s="159"/>
      <c r="F21" s="159"/>
      <c r="G21" s="159"/>
      <c r="H21" s="159"/>
      <c r="I21" s="159"/>
      <c r="J21" s="159"/>
      <c r="K21" s="159"/>
      <c r="L21" s="159"/>
      <c r="M21" s="159"/>
      <c r="N21" s="159"/>
      <c r="O21" s="159"/>
      <c r="P21" s="159"/>
      <c r="Q21" s="159"/>
      <c r="R21" s="159"/>
      <c r="S21" s="159"/>
      <c r="T21" s="159"/>
      <c r="U21" s="159"/>
      <c r="V21" s="159"/>
      <c r="W21" s="159"/>
      <c r="X21" s="159"/>
      <c r="Y21" s="159"/>
      <c r="Z21" s="159"/>
      <c r="AA21" s="159"/>
      <c r="AB21" s="159"/>
      <c r="AC21" s="159"/>
      <c r="AD21" s="159"/>
      <c r="AE21" s="159"/>
      <c r="AF21" s="159"/>
      <c r="AG21" s="159"/>
      <c r="AH21" s="159"/>
      <c r="AI21" s="159"/>
      <c r="AJ21" s="159"/>
      <c r="AK21" s="159"/>
      <c r="AL21" s="159"/>
      <c r="AM21" s="159"/>
      <c r="AN21" s="159"/>
      <c r="AO21" s="159"/>
      <c r="AP21" s="159"/>
      <c r="AQ21" s="159"/>
      <c r="AR21" s="159"/>
      <c r="AS21" s="159"/>
      <c r="AT21" s="159"/>
      <c r="AU21" s="159"/>
      <c r="AV21" s="158"/>
      <c r="AW21" s="158"/>
      <c r="AX21" s="158"/>
      <c r="AY21" s="158"/>
      <c r="AZ21" s="158"/>
      <c r="BA21" s="158"/>
      <c r="BB21" s="158"/>
      <c r="BC21" s="158"/>
      <c r="BD21" s="158"/>
      <c r="BE21" s="158"/>
      <c r="BF21" s="158"/>
      <c r="BG21" s="158"/>
      <c r="BH21" s="158"/>
      <c r="BI21" s="158"/>
      <c r="BJ21" s="158"/>
      <c r="BK21" s="158"/>
      <c r="BL21" s="158"/>
    </row>
    <row r="22" spans="1:64" ht="14.25">
      <c r="C22" s="159" t="s">
        <v>617</v>
      </c>
      <c r="D22" s="159"/>
      <c r="E22" s="159"/>
      <c r="F22" s="159"/>
      <c r="G22" s="159"/>
      <c r="H22" s="159"/>
      <c r="I22" s="159"/>
      <c r="J22" s="159"/>
      <c r="K22" s="159"/>
      <c r="L22" s="159"/>
      <c r="M22" s="159"/>
      <c r="N22" s="159"/>
      <c r="O22" s="159"/>
      <c r="P22" s="159"/>
      <c r="Q22" s="159"/>
      <c r="R22" s="159"/>
      <c r="S22" s="159"/>
      <c r="T22" s="159"/>
      <c r="U22" s="159"/>
      <c r="V22" s="159"/>
      <c r="W22" s="159"/>
      <c r="X22" s="159"/>
      <c r="Y22" s="159"/>
      <c r="Z22" s="159"/>
      <c r="AA22" s="159"/>
      <c r="AB22" s="159"/>
      <c r="AC22" s="159"/>
      <c r="AD22" s="159"/>
      <c r="AE22" s="159"/>
      <c r="AF22" s="159"/>
      <c r="AG22" s="159"/>
      <c r="AH22" s="159"/>
      <c r="AI22" s="159"/>
      <c r="AJ22" s="159"/>
      <c r="AK22" s="159"/>
      <c r="AL22" s="159"/>
      <c r="AM22" s="159"/>
      <c r="AN22" s="159"/>
      <c r="AO22" s="159"/>
      <c r="AP22" s="159"/>
      <c r="AQ22" s="159"/>
      <c r="AR22" s="159"/>
      <c r="AS22" s="159"/>
      <c r="AT22" s="159"/>
      <c r="AU22" s="159"/>
      <c r="AV22" s="158"/>
      <c r="AW22" s="158"/>
      <c r="AX22" s="158"/>
      <c r="AY22" s="158"/>
      <c r="AZ22" s="158"/>
      <c r="BA22" s="158"/>
      <c r="BB22" s="158"/>
      <c r="BC22" s="158"/>
      <c r="BD22" s="158"/>
      <c r="BE22" s="158"/>
      <c r="BF22" s="158"/>
      <c r="BG22" s="158"/>
      <c r="BH22" s="158"/>
      <c r="BI22" s="158"/>
      <c r="BJ22" s="158"/>
      <c r="BK22" s="158"/>
      <c r="BL22" s="158"/>
    </row>
    <row r="23" spans="1:64" ht="14.25">
      <c r="C23" s="159" t="s">
        <v>618</v>
      </c>
      <c r="D23" s="159"/>
      <c r="E23" s="159"/>
      <c r="F23" s="159"/>
      <c r="G23" s="159"/>
      <c r="H23" s="159"/>
      <c r="I23" s="159"/>
      <c r="J23" s="159"/>
      <c r="K23" s="159"/>
      <c r="L23" s="159"/>
      <c r="M23" s="159"/>
      <c r="N23" s="159"/>
      <c r="O23" s="159"/>
      <c r="P23" s="159"/>
      <c r="Q23" s="159"/>
      <c r="R23" s="159"/>
      <c r="S23" s="159"/>
      <c r="T23" s="159"/>
      <c r="U23" s="159"/>
      <c r="V23" s="159"/>
      <c r="W23" s="159"/>
      <c r="X23" s="159"/>
      <c r="Y23" s="159"/>
      <c r="Z23" s="159"/>
      <c r="AA23" s="159"/>
      <c r="AB23" s="159"/>
      <c r="AC23" s="159"/>
      <c r="AD23" s="159"/>
      <c r="AE23" s="159"/>
      <c r="AF23" s="159"/>
      <c r="AG23" s="159"/>
      <c r="AH23" s="159"/>
      <c r="AI23" s="159"/>
      <c r="AJ23" s="159"/>
      <c r="AK23" s="159"/>
      <c r="AL23" s="159"/>
      <c r="AM23" s="159"/>
      <c r="AN23" s="159"/>
      <c r="AO23" s="159"/>
      <c r="AP23" s="159"/>
      <c r="AQ23" s="159"/>
      <c r="AR23" s="159"/>
      <c r="AS23" s="159"/>
      <c r="AT23" s="159"/>
      <c r="AU23" s="159"/>
      <c r="AV23" s="158"/>
      <c r="AW23" s="158"/>
      <c r="AX23" s="158"/>
      <c r="AY23" s="158"/>
      <c r="AZ23" s="158"/>
      <c r="BA23" s="158"/>
      <c r="BB23" s="158"/>
      <c r="BC23" s="158"/>
      <c r="BD23" s="158"/>
      <c r="BE23" s="158"/>
      <c r="BF23" s="158"/>
      <c r="BG23" s="158"/>
      <c r="BH23" s="158"/>
      <c r="BI23" s="158"/>
      <c r="BJ23" s="158"/>
      <c r="BK23" s="158"/>
      <c r="BL23" s="158"/>
    </row>
    <row r="24" spans="1:64" ht="14.25">
      <c r="A24" s="159"/>
      <c r="B24" s="159"/>
      <c r="C24" s="159"/>
      <c r="D24" s="159"/>
      <c r="E24" s="159"/>
      <c r="F24" s="159"/>
      <c r="G24" s="159"/>
      <c r="H24" s="159"/>
      <c r="I24" s="159"/>
      <c r="J24" s="159"/>
      <c r="K24" s="159"/>
      <c r="L24" s="159"/>
      <c r="M24" s="159"/>
      <c r="N24" s="159"/>
      <c r="O24" s="159"/>
      <c r="P24" s="159"/>
      <c r="Q24" s="159"/>
      <c r="R24" s="159"/>
      <c r="S24" s="159"/>
      <c r="T24" s="159"/>
      <c r="U24" s="159"/>
      <c r="V24" s="159"/>
      <c r="W24" s="159"/>
      <c r="X24" s="159"/>
      <c r="Y24" s="159"/>
      <c r="Z24" s="159"/>
      <c r="AA24" s="159"/>
      <c r="AB24" s="159"/>
      <c r="AC24" s="159"/>
      <c r="AD24" s="159"/>
      <c r="AE24" s="159"/>
      <c r="AF24" s="159"/>
      <c r="AG24" s="159"/>
      <c r="AH24" s="159"/>
      <c r="AI24" s="159"/>
      <c r="AJ24" s="159"/>
      <c r="AK24" s="159"/>
      <c r="AL24" s="159"/>
      <c r="AM24" s="159"/>
      <c r="AN24" s="159"/>
      <c r="AO24" s="159"/>
      <c r="AP24" s="159"/>
      <c r="AQ24" s="159"/>
      <c r="AR24" s="159"/>
      <c r="AS24" s="159"/>
      <c r="AT24" s="159"/>
      <c r="AU24" s="159"/>
      <c r="AV24" s="158"/>
      <c r="AW24" s="158"/>
      <c r="AX24" s="158"/>
      <c r="AY24" s="158"/>
      <c r="AZ24" s="158"/>
      <c r="BA24" s="158"/>
      <c r="BB24" s="158"/>
      <c r="BC24" s="158"/>
      <c r="BD24" s="158"/>
      <c r="BE24" s="158"/>
      <c r="BF24" s="158"/>
      <c r="BG24" s="158"/>
      <c r="BH24" s="158"/>
      <c r="BI24" s="158"/>
      <c r="BJ24" s="158"/>
      <c r="BK24" s="158"/>
      <c r="BL24" s="158"/>
    </row>
    <row r="25" spans="1:64" ht="14.25">
      <c r="A25" s="158" t="s">
        <v>490</v>
      </c>
      <c r="B25" s="158"/>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8"/>
      <c r="BI25" s="158"/>
      <c r="BJ25" s="158"/>
      <c r="BK25" s="158"/>
      <c r="BL25" s="158"/>
    </row>
    <row r="26" spans="1:64" ht="14.25">
      <c r="A26" s="158" t="s">
        <v>491</v>
      </c>
      <c r="B26" s="158"/>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c r="AX26" s="158"/>
      <c r="AY26" s="158"/>
      <c r="AZ26" s="158"/>
      <c r="BA26" s="158"/>
      <c r="BB26" s="158"/>
      <c r="BC26" s="158"/>
      <c r="BD26" s="158"/>
      <c r="BE26" s="158"/>
      <c r="BF26" s="158"/>
      <c r="BG26" s="158"/>
      <c r="BH26" s="158"/>
      <c r="BI26" s="158"/>
      <c r="BJ26" s="158"/>
      <c r="BK26" s="158"/>
      <c r="BL26" s="158"/>
    </row>
    <row r="27" spans="1:64" ht="14.25">
      <c r="A27" s="158" t="s">
        <v>492</v>
      </c>
      <c r="B27" s="158"/>
      <c r="C27" s="158"/>
      <c r="D27" s="158"/>
      <c r="E27" s="158"/>
      <c r="F27" s="158"/>
      <c r="G27" s="158"/>
      <c r="H27" s="158"/>
      <c r="I27" s="158"/>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c r="AX27" s="158"/>
      <c r="AY27" s="158"/>
      <c r="AZ27" s="158"/>
      <c r="BA27" s="158"/>
      <c r="BB27" s="158"/>
      <c r="BC27" s="158"/>
      <c r="BD27" s="158"/>
      <c r="BE27" s="158"/>
      <c r="BF27" s="158"/>
      <c r="BG27" s="158"/>
      <c r="BH27" s="158"/>
      <c r="BI27" s="158"/>
      <c r="BJ27" s="158"/>
      <c r="BK27" s="158"/>
      <c r="BL27" s="158"/>
    </row>
    <row r="28" spans="1:64" ht="14.25">
      <c r="A28" s="158" t="s">
        <v>493</v>
      </c>
      <c r="B28" s="158"/>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158"/>
      <c r="AZ28" s="158"/>
      <c r="BA28" s="158"/>
      <c r="BB28" s="158"/>
      <c r="BC28" s="158"/>
      <c r="BD28" s="158"/>
      <c r="BE28" s="158"/>
      <c r="BF28" s="158"/>
      <c r="BG28" s="158"/>
      <c r="BH28" s="158"/>
      <c r="BI28" s="158"/>
      <c r="BJ28" s="158"/>
      <c r="BK28" s="158"/>
      <c r="BL28" s="158"/>
    </row>
    <row r="29" spans="1:64" ht="21.75" customHeight="1">
      <c r="A29" s="158" t="s">
        <v>494</v>
      </c>
      <c r="B29" s="158"/>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158"/>
      <c r="AZ29" s="158"/>
      <c r="BA29" s="158"/>
      <c r="BB29" s="158"/>
      <c r="BC29" s="158"/>
      <c r="BD29" s="158"/>
      <c r="BE29" s="158"/>
      <c r="BF29" s="158"/>
      <c r="BG29" s="158"/>
      <c r="BH29" s="158"/>
      <c r="BI29" s="158"/>
      <c r="BJ29" s="158"/>
      <c r="BK29" s="158"/>
      <c r="BL29" s="158"/>
    </row>
    <row r="30" spans="1:64" ht="14.25">
      <c r="A30" s="158" t="s">
        <v>495</v>
      </c>
      <c r="B30" s="158"/>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c r="AX30" s="158"/>
      <c r="AY30" s="158"/>
      <c r="AZ30" s="158"/>
      <c r="BA30" s="158"/>
      <c r="BB30" s="158"/>
      <c r="BC30" s="158"/>
      <c r="BD30" s="158"/>
      <c r="BE30" s="158"/>
      <c r="BF30" s="158"/>
      <c r="BG30" s="158"/>
      <c r="BH30" s="158"/>
      <c r="BI30" s="158"/>
      <c r="BJ30" s="158"/>
      <c r="BK30" s="158"/>
      <c r="BL30" s="158"/>
    </row>
    <row r="31" spans="1:64" ht="14.25">
      <c r="A31" s="158" t="s">
        <v>496</v>
      </c>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c r="AX31" s="158"/>
      <c r="AY31" s="158"/>
      <c r="AZ31" s="158"/>
      <c r="BA31" s="158"/>
      <c r="BB31" s="158"/>
      <c r="BC31" s="158"/>
      <c r="BD31" s="158"/>
      <c r="BE31" s="158"/>
      <c r="BF31" s="158"/>
      <c r="BG31" s="158"/>
      <c r="BH31" s="158"/>
      <c r="BI31" s="158"/>
      <c r="BJ31" s="158"/>
      <c r="BK31" s="158"/>
      <c r="BL31" s="158"/>
    </row>
    <row r="32" spans="1:64" ht="14.25">
      <c r="A32" s="158" t="s">
        <v>497</v>
      </c>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c r="AU32" s="158"/>
      <c r="AV32" s="158"/>
      <c r="AW32" s="158"/>
      <c r="AX32" s="158"/>
      <c r="AY32" s="158"/>
      <c r="AZ32" s="158"/>
      <c r="BA32" s="158"/>
      <c r="BB32" s="158"/>
      <c r="BC32" s="158"/>
      <c r="BD32" s="158"/>
      <c r="BE32" s="158"/>
      <c r="BF32" s="158"/>
      <c r="BG32" s="158"/>
      <c r="BH32" s="158"/>
      <c r="BI32" s="158"/>
      <c r="BJ32" s="158"/>
      <c r="BK32" s="158"/>
      <c r="BL32" s="158"/>
    </row>
    <row r="33" spans="1:64" ht="14.25">
      <c r="A33" s="158"/>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c r="AH33" s="158"/>
      <c r="AI33" s="158"/>
      <c r="AJ33" s="158"/>
      <c r="AK33" s="158"/>
      <c r="AL33" s="158"/>
      <c r="AM33" s="158"/>
      <c r="AN33" s="158"/>
      <c r="AO33" s="158"/>
      <c r="AP33" s="158"/>
      <c r="AQ33" s="158"/>
      <c r="AR33" s="158"/>
      <c r="AS33" s="158"/>
      <c r="AT33" s="158"/>
      <c r="AU33" s="158"/>
      <c r="AV33" s="158"/>
      <c r="AW33" s="158"/>
      <c r="AX33" s="158"/>
      <c r="AY33" s="158"/>
      <c r="AZ33" s="158"/>
      <c r="BA33" s="158"/>
      <c r="BB33" s="158"/>
      <c r="BC33" s="158"/>
      <c r="BD33" s="158"/>
      <c r="BE33" s="158"/>
      <c r="BF33" s="158"/>
      <c r="BG33" s="158"/>
      <c r="BH33" s="158"/>
      <c r="BI33" s="158"/>
      <c r="BJ33" s="158"/>
      <c r="BK33" s="158"/>
      <c r="BL33" s="158"/>
    </row>
    <row r="34" spans="1:64" ht="14.25">
      <c r="A34" s="158" t="s">
        <v>498</v>
      </c>
      <c r="B34" s="158"/>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c r="AX34" s="158"/>
      <c r="AY34" s="158"/>
      <c r="AZ34" s="158"/>
      <c r="BA34" s="158"/>
      <c r="BB34" s="158"/>
      <c r="BC34" s="158"/>
      <c r="BD34" s="158"/>
      <c r="BE34" s="158"/>
      <c r="BF34" s="158"/>
      <c r="BG34" s="158"/>
      <c r="BH34" s="158"/>
      <c r="BI34" s="158"/>
      <c r="BJ34" s="158"/>
      <c r="BK34" s="158"/>
      <c r="BL34" s="158"/>
    </row>
    <row r="35" spans="1:64" ht="14.25">
      <c r="A35" s="158" t="s">
        <v>499</v>
      </c>
      <c r="B35" s="158"/>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158"/>
      <c r="AZ35" s="158"/>
      <c r="BA35" s="158"/>
      <c r="BB35" s="158"/>
      <c r="BC35" s="158"/>
      <c r="BD35" s="158"/>
      <c r="BE35" s="158"/>
      <c r="BF35" s="158"/>
      <c r="BG35" s="158"/>
      <c r="BH35" s="158"/>
      <c r="BI35" s="158"/>
      <c r="BJ35" s="158"/>
      <c r="BK35" s="158"/>
      <c r="BL35" s="158"/>
    </row>
    <row r="36" spans="1:64" ht="14.25">
      <c r="A36" s="158" t="s">
        <v>500</v>
      </c>
      <c r="B36" s="158"/>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158"/>
      <c r="AZ36" s="158"/>
      <c r="BA36" s="158"/>
      <c r="BB36" s="158"/>
      <c r="BC36" s="158"/>
      <c r="BD36" s="158"/>
      <c r="BE36" s="158"/>
      <c r="BF36" s="158"/>
      <c r="BG36" s="158"/>
      <c r="BH36" s="158"/>
      <c r="BI36" s="158"/>
      <c r="BJ36" s="158"/>
      <c r="BK36" s="158"/>
      <c r="BL36" s="158"/>
    </row>
    <row r="37" spans="1:64" ht="14.25">
      <c r="A37" s="158" t="s">
        <v>501</v>
      </c>
      <c r="B37" s="158"/>
      <c r="C37" s="158"/>
      <c r="D37" s="158"/>
      <c r="E37" s="158"/>
      <c r="F37" s="158"/>
      <c r="G37" s="158"/>
      <c r="H37" s="158"/>
      <c r="I37" s="158"/>
      <c r="J37" s="158"/>
      <c r="K37" s="158"/>
      <c r="L37" s="158"/>
      <c r="M37" s="158"/>
      <c r="N37" s="158"/>
      <c r="O37" s="158"/>
      <c r="P37" s="158"/>
      <c r="Q37" s="158"/>
      <c r="R37" s="158"/>
      <c r="S37" s="158"/>
      <c r="T37" s="158"/>
      <c r="U37" s="158"/>
      <c r="V37" s="158"/>
      <c r="W37" s="158"/>
      <c r="X37" s="158"/>
      <c r="Y37" s="158"/>
      <c r="Z37" s="158"/>
      <c r="AA37" s="158"/>
      <c r="AB37" s="158"/>
      <c r="AC37" s="158"/>
      <c r="AD37" s="158"/>
      <c r="AE37" s="158"/>
      <c r="AF37" s="158"/>
      <c r="AG37" s="158"/>
      <c r="AH37" s="158"/>
      <c r="AI37" s="158"/>
      <c r="AJ37" s="158"/>
      <c r="AK37" s="158"/>
      <c r="AL37" s="158"/>
      <c r="AM37" s="158"/>
      <c r="AN37" s="158"/>
      <c r="AO37" s="158"/>
      <c r="AP37" s="158"/>
      <c r="AQ37" s="158"/>
      <c r="AR37" s="158"/>
      <c r="AS37" s="158"/>
      <c r="AT37" s="158"/>
      <c r="AU37" s="158"/>
      <c r="AV37" s="158"/>
      <c r="AW37" s="158"/>
      <c r="AX37" s="158"/>
      <c r="AY37" s="158"/>
      <c r="AZ37" s="158"/>
      <c r="BA37" s="158"/>
      <c r="BB37" s="158"/>
      <c r="BC37" s="158"/>
      <c r="BD37" s="158"/>
      <c r="BE37" s="158"/>
      <c r="BF37" s="158"/>
      <c r="BG37" s="158"/>
      <c r="BH37" s="158"/>
      <c r="BI37" s="158"/>
      <c r="BJ37" s="158"/>
      <c r="BK37" s="158"/>
      <c r="BL37" s="158"/>
    </row>
    <row r="38" spans="1:64" ht="14.25">
      <c r="A38" s="158"/>
      <c r="B38" s="158"/>
      <c r="C38" s="158"/>
      <c r="D38" s="158"/>
      <c r="E38" s="158"/>
      <c r="F38" s="158"/>
      <c r="G38" s="158"/>
      <c r="H38" s="158"/>
      <c r="I38" s="158"/>
      <c r="J38" s="158"/>
      <c r="K38" s="158"/>
      <c r="L38" s="158"/>
      <c r="M38" s="158"/>
      <c r="N38" s="158"/>
      <c r="O38" s="158"/>
      <c r="P38" s="158"/>
      <c r="Q38" s="158"/>
      <c r="R38" s="158"/>
      <c r="S38" s="158"/>
      <c r="T38" s="158"/>
      <c r="U38" s="158"/>
      <c r="V38" s="158"/>
      <c r="W38" s="158"/>
      <c r="X38" s="158"/>
      <c r="Y38" s="158"/>
      <c r="Z38" s="158"/>
      <c r="AA38" s="158"/>
      <c r="AB38" s="158"/>
      <c r="AC38" s="158"/>
      <c r="AD38" s="158"/>
      <c r="AE38" s="158"/>
      <c r="AF38" s="158"/>
      <c r="AG38" s="158"/>
      <c r="AH38" s="158"/>
      <c r="AI38" s="158"/>
      <c r="AJ38" s="158"/>
      <c r="AK38" s="158"/>
      <c r="AL38" s="158"/>
      <c r="AM38" s="158"/>
      <c r="AN38" s="158"/>
      <c r="AO38" s="158"/>
      <c r="AP38" s="158"/>
      <c r="AQ38" s="158"/>
      <c r="AR38" s="158"/>
      <c r="AS38" s="158"/>
      <c r="AT38" s="158"/>
      <c r="AU38" s="158"/>
      <c r="AV38" s="158"/>
      <c r="AW38" s="158"/>
      <c r="AX38" s="158"/>
      <c r="AY38" s="158"/>
      <c r="AZ38" s="158"/>
      <c r="BA38" s="158"/>
      <c r="BB38" s="158"/>
      <c r="BC38" s="158"/>
      <c r="BD38" s="158"/>
      <c r="BE38" s="158"/>
      <c r="BF38" s="158"/>
      <c r="BG38" s="158"/>
      <c r="BH38" s="158"/>
      <c r="BI38" s="158"/>
      <c r="BJ38" s="158"/>
      <c r="BK38" s="158"/>
      <c r="BL38" s="158"/>
    </row>
    <row r="39" spans="1:64" ht="14.25">
      <c r="A39" s="158" t="s">
        <v>619</v>
      </c>
      <c r="B39" s="158"/>
      <c r="C39" s="158"/>
      <c r="D39" s="158"/>
      <c r="E39" s="158"/>
      <c r="F39" s="158"/>
      <c r="G39" s="158"/>
      <c r="H39" s="158"/>
      <c r="I39" s="158"/>
      <c r="J39" s="158"/>
      <c r="K39" s="158"/>
      <c r="L39" s="158"/>
      <c r="M39" s="158"/>
      <c r="N39" s="158"/>
      <c r="O39" s="158"/>
      <c r="P39" s="158"/>
      <c r="Q39" s="158"/>
      <c r="R39" s="158"/>
      <c r="S39" s="158"/>
      <c r="T39" s="158"/>
      <c r="U39" s="158"/>
      <c r="V39" s="158"/>
      <c r="W39" s="158"/>
      <c r="X39" s="158"/>
      <c r="Y39" s="158"/>
      <c r="Z39" s="158"/>
      <c r="AA39" s="158"/>
      <c r="AB39" s="158"/>
      <c r="AC39" s="158"/>
      <c r="AD39" s="158"/>
      <c r="AE39" s="158"/>
      <c r="AF39" s="158"/>
      <c r="AG39" s="158"/>
      <c r="AH39" s="158"/>
      <c r="AI39" s="158"/>
      <c r="AJ39" s="158"/>
      <c r="AK39" s="158"/>
      <c r="AL39" s="158"/>
      <c r="AM39" s="158"/>
      <c r="AN39" s="158"/>
      <c r="AO39" s="158"/>
      <c r="AP39" s="158"/>
      <c r="AQ39" s="158"/>
      <c r="AR39" s="158"/>
      <c r="AS39" s="158"/>
      <c r="AT39" s="158"/>
      <c r="AU39" s="158"/>
      <c r="AV39" s="158"/>
      <c r="AW39" s="158"/>
      <c r="AX39" s="158"/>
      <c r="AY39" s="158"/>
      <c r="AZ39" s="158"/>
      <c r="BA39" s="158"/>
      <c r="BB39" s="158"/>
      <c r="BC39" s="158"/>
      <c r="BD39" s="158"/>
      <c r="BE39" s="158"/>
      <c r="BF39" s="158"/>
      <c r="BG39" s="158"/>
      <c r="BH39" s="158"/>
      <c r="BI39" s="158"/>
      <c r="BJ39" s="158"/>
      <c r="BK39" s="158"/>
      <c r="BL39" s="158"/>
    </row>
    <row r="40" spans="1:64" ht="14.25">
      <c r="A40" s="158" t="s">
        <v>503</v>
      </c>
      <c r="B40" s="158"/>
      <c r="C40" s="158"/>
      <c r="D40" s="158"/>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c r="AK40" s="158"/>
      <c r="AL40" s="158"/>
      <c r="AM40" s="158"/>
      <c r="AN40" s="158"/>
      <c r="AO40" s="158"/>
      <c r="AP40" s="158"/>
      <c r="AQ40" s="158"/>
      <c r="AR40" s="158"/>
      <c r="AS40" s="158"/>
      <c r="AT40" s="158"/>
      <c r="AU40" s="158"/>
      <c r="AV40" s="158"/>
      <c r="AW40" s="158"/>
      <c r="AX40" s="158"/>
      <c r="AY40" s="158"/>
      <c r="AZ40" s="158"/>
      <c r="BA40" s="158"/>
      <c r="BB40" s="158"/>
      <c r="BC40" s="158"/>
      <c r="BD40" s="158"/>
      <c r="BE40" s="158"/>
      <c r="BF40" s="158"/>
      <c r="BG40" s="158"/>
      <c r="BH40" s="158"/>
      <c r="BI40" s="158"/>
      <c r="BJ40" s="158"/>
      <c r="BK40" s="158"/>
      <c r="BL40" s="158"/>
    </row>
    <row r="41" spans="1:64" ht="14.25">
      <c r="A41" s="158" t="s">
        <v>504</v>
      </c>
      <c r="B41" s="158"/>
      <c r="C41" s="158"/>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158"/>
      <c r="AS41" s="158"/>
      <c r="AT41" s="158"/>
      <c r="AU41" s="158"/>
      <c r="AV41" s="158"/>
      <c r="AW41" s="158"/>
      <c r="AX41" s="158"/>
      <c r="AY41" s="158"/>
      <c r="AZ41" s="158"/>
      <c r="BA41" s="158"/>
      <c r="BB41" s="158"/>
      <c r="BC41" s="158"/>
      <c r="BD41" s="158"/>
      <c r="BE41" s="158"/>
      <c r="BF41" s="158"/>
      <c r="BG41" s="158"/>
      <c r="BH41" s="158"/>
      <c r="BI41" s="158"/>
      <c r="BJ41" s="158"/>
      <c r="BK41" s="158"/>
      <c r="BL41" s="158"/>
    </row>
    <row r="42" spans="1:64" ht="14.25">
      <c r="A42" s="158" t="s">
        <v>602</v>
      </c>
      <c r="B42" s="158"/>
      <c r="C42" s="158"/>
      <c r="D42" s="158"/>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c r="AH42" s="158"/>
      <c r="AI42" s="158"/>
      <c r="AJ42" s="158"/>
      <c r="AK42" s="158"/>
      <c r="AL42" s="158"/>
      <c r="AM42" s="158"/>
      <c r="AN42" s="158"/>
      <c r="AO42" s="158"/>
      <c r="AP42" s="158"/>
      <c r="AQ42" s="158"/>
      <c r="AR42" s="158"/>
      <c r="AS42" s="158"/>
      <c r="AT42" s="158"/>
      <c r="AU42" s="158"/>
      <c r="AV42" s="158"/>
      <c r="AW42" s="158"/>
      <c r="AX42" s="158"/>
      <c r="AY42" s="158"/>
      <c r="AZ42" s="158"/>
      <c r="BA42" s="158"/>
      <c r="BB42" s="158"/>
      <c r="BC42" s="158"/>
      <c r="BD42" s="158"/>
      <c r="BE42" s="158"/>
      <c r="BF42" s="158"/>
      <c r="BG42" s="158"/>
      <c r="BH42" s="158"/>
      <c r="BI42" s="158"/>
      <c r="BJ42" s="158"/>
      <c r="BK42" s="158"/>
      <c r="BL42" s="158"/>
    </row>
    <row r="43" spans="1:64" ht="14.25">
      <c r="A43" s="158"/>
      <c r="B43" s="158"/>
      <c r="C43" s="158"/>
      <c r="D43" s="158"/>
      <c r="E43" s="158"/>
      <c r="F43" s="158"/>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8"/>
      <c r="AE43" s="158"/>
      <c r="AF43" s="158"/>
      <c r="AG43" s="158"/>
      <c r="AH43" s="158"/>
      <c r="AI43" s="158"/>
      <c r="AJ43" s="158"/>
      <c r="AK43" s="158"/>
      <c r="AL43" s="158"/>
      <c r="AM43" s="158"/>
      <c r="AN43" s="158"/>
      <c r="AO43" s="158"/>
      <c r="AP43" s="158"/>
      <c r="AQ43" s="158"/>
      <c r="AR43" s="158"/>
      <c r="AS43" s="158"/>
      <c r="AT43" s="158"/>
      <c r="AU43" s="158"/>
      <c r="AV43" s="158"/>
      <c r="AW43" s="158"/>
      <c r="AX43" s="158"/>
      <c r="AY43" s="158"/>
      <c r="AZ43" s="158"/>
      <c r="BA43" s="158"/>
      <c r="BB43" s="158"/>
      <c r="BC43" s="158"/>
      <c r="BD43" s="158"/>
      <c r="BE43" s="158"/>
      <c r="BF43" s="158"/>
      <c r="BG43" s="158"/>
      <c r="BH43" s="158"/>
      <c r="BI43" s="158"/>
      <c r="BJ43" s="158"/>
      <c r="BK43" s="158"/>
      <c r="BL43" s="158"/>
    </row>
    <row r="44" spans="1:64" ht="14.25" hidden="1">
      <c r="A44" s="158" t="s">
        <v>505</v>
      </c>
      <c r="B44" s="158"/>
      <c r="C44" s="158"/>
      <c r="D44" s="158"/>
      <c r="E44" s="158"/>
      <c r="F44" s="158"/>
      <c r="G44" s="158"/>
      <c r="H44" s="158"/>
      <c r="I44" s="158"/>
      <c r="J44" s="158"/>
      <c r="K44" s="158"/>
      <c r="L44" s="158"/>
      <c r="M44" s="158"/>
      <c r="N44" s="158"/>
      <c r="O44" s="158"/>
      <c r="P44" s="158"/>
      <c r="Q44" s="158"/>
      <c r="R44" s="158"/>
      <c r="S44" s="158"/>
      <c r="T44" s="158"/>
      <c r="U44" s="158"/>
      <c r="V44" s="158"/>
      <c r="W44" s="158"/>
      <c r="X44" s="158"/>
      <c r="Y44" s="158" t="s">
        <v>506</v>
      </c>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c r="AX44" s="158"/>
      <c r="AY44" s="158"/>
      <c r="AZ44" s="158"/>
      <c r="BA44" s="158"/>
      <c r="BB44" s="158"/>
      <c r="BC44" s="158"/>
      <c r="BD44" s="158"/>
      <c r="BE44" s="158"/>
      <c r="BF44" s="158"/>
      <c r="BG44" s="158"/>
      <c r="BH44" s="158"/>
      <c r="BI44" s="158"/>
      <c r="BJ44" s="158"/>
      <c r="BK44" s="158"/>
      <c r="BL44" s="158"/>
    </row>
    <row r="45" spans="1:64" ht="14.25" hidden="1">
      <c r="B45" s="158" t="s">
        <v>604</v>
      </c>
      <c r="C45" s="158"/>
      <c r="D45" s="158"/>
      <c r="E45" s="158"/>
      <c r="F45" s="158"/>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8"/>
      <c r="AE45" s="158"/>
      <c r="AF45" s="158"/>
      <c r="AG45" s="158"/>
      <c r="AH45" s="158"/>
      <c r="AI45" s="158"/>
      <c r="AJ45" s="158"/>
      <c r="AK45" s="158"/>
      <c r="AL45" s="158"/>
      <c r="AM45" s="158"/>
      <c r="AN45" s="158"/>
      <c r="AO45" s="158"/>
      <c r="AP45" s="158"/>
      <c r="AQ45" s="158"/>
      <c r="AR45" s="158"/>
      <c r="AS45" s="158"/>
      <c r="AT45" s="158"/>
      <c r="AU45" s="158"/>
      <c r="AV45" s="158"/>
      <c r="AW45" s="158"/>
      <c r="AX45" s="158"/>
      <c r="AY45" s="158"/>
      <c r="AZ45" s="158"/>
      <c r="BA45" s="158"/>
      <c r="BB45" s="158"/>
      <c r="BC45" s="158"/>
      <c r="BD45" s="158"/>
      <c r="BE45" s="158"/>
      <c r="BF45" s="158"/>
      <c r="BG45" s="158"/>
      <c r="BH45" s="158"/>
      <c r="BI45" s="158"/>
      <c r="BJ45" s="158"/>
      <c r="BK45" s="158"/>
      <c r="BL45" s="158"/>
    </row>
    <row r="46" spans="1:64" ht="14.25" hidden="1">
      <c r="A46" s="158" t="s">
        <v>610</v>
      </c>
      <c r="C46" s="158"/>
      <c r="D46" s="158"/>
      <c r="E46" s="158"/>
      <c r="F46" s="158"/>
      <c r="G46" s="158"/>
      <c r="H46" s="158"/>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58"/>
      <c r="AH46" s="158"/>
      <c r="AI46" s="158"/>
      <c r="AJ46" s="158"/>
      <c r="AK46" s="158"/>
      <c r="AL46" s="158"/>
      <c r="AM46" s="158"/>
      <c r="AN46" s="158"/>
      <c r="AO46" s="158"/>
      <c r="AP46" s="158"/>
      <c r="AQ46" s="158"/>
      <c r="AR46" s="158"/>
      <c r="AS46" s="158"/>
      <c r="AT46" s="158"/>
      <c r="AU46" s="158"/>
      <c r="AV46" s="158"/>
      <c r="AW46" s="158"/>
      <c r="AX46" s="158"/>
      <c r="AY46" s="158"/>
      <c r="AZ46" s="158"/>
      <c r="BA46" s="158"/>
      <c r="BB46" s="158"/>
      <c r="BC46" s="158"/>
      <c r="BD46" s="158"/>
      <c r="BE46" s="158"/>
      <c r="BF46" s="158"/>
      <c r="BG46" s="158"/>
      <c r="BH46" s="158"/>
      <c r="BI46" s="158"/>
      <c r="BJ46" s="158"/>
      <c r="BK46" s="158"/>
      <c r="BL46" s="158"/>
    </row>
    <row r="47" spans="1:64" ht="14.25" hidden="1">
      <c r="A47" s="158" t="s">
        <v>507</v>
      </c>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8"/>
      <c r="AE47" s="158"/>
      <c r="AF47" s="158"/>
      <c r="AG47" s="158"/>
      <c r="AH47" s="158"/>
      <c r="AI47" s="158"/>
      <c r="AJ47" s="158"/>
      <c r="AK47" s="158"/>
      <c r="AL47" s="158"/>
      <c r="AM47" s="158"/>
      <c r="AN47" s="158"/>
      <c r="AO47" s="158"/>
      <c r="AP47" s="158"/>
      <c r="AQ47" s="158"/>
      <c r="AR47" s="158"/>
      <c r="AS47" s="158"/>
      <c r="AT47" s="158"/>
      <c r="AU47" s="158"/>
      <c r="AV47" s="158"/>
      <c r="AW47" s="158"/>
      <c r="AX47" s="158"/>
      <c r="AY47" s="158"/>
      <c r="AZ47" s="158"/>
      <c r="BA47" s="158"/>
      <c r="BB47" s="158"/>
      <c r="BC47" s="158"/>
      <c r="BD47" s="158"/>
      <c r="BE47" s="158"/>
      <c r="BF47" s="158"/>
      <c r="BG47" s="158"/>
      <c r="BH47" s="158"/>
      <c r="BI47" s="158"/>
      <c r="BJ47" s="158"/>
      <c r="BK47" s="158"/>
      <c r="BL47" s="158"/>
    </row>
    <row r="48" spans="1:64" ht="14.25" hidden="1">
      <c r="A48" s="158" t="s">
        <v>603</v>
      </c>
    </row>
    <row r="49" spans="1:2" hidden="1"/>
    <row r="50" spans="1:2" hidden="1">
      <c r="B50" t="s">
        <v>605</v>
      </c>
    </row>
    <row r="51" spans="1:2" ht="14.25" hidden="1">
      <c r="A51" s="158" t="s">
        <v>607</v>
      </c>
      <c r="B51" s="158"/>
    </row>
    <row r="52" spans="1:2" ht="14.25" hidden="1">
      <c r="A52" s="158" t="s">
        <v>608</v>
      </c>
      <c r="B52" s="158"/>
    </row>
    <row r="53" spans="1:2" ht="14.25" hidden="1">
      <c r="A53" s="158" t="s">
        <v>606</v>
      </c>
    </row>
    <row r="54" spans="1:2" hidden="1"/>
    <row r="55" spans="1:2" hidden="1"/>
  </sheetData>
  <phoneticPr fontId="2"/>
  <pageMargins left="0.16" right="0.15" top="1" bottom="1" header="0.51200000000000001" footer="0.51200000000000001"/>
  <pageSetup paperSize="9" scale="90" orientation="portrait" horizontalDpi="4294967293"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92791-13FE-4EDA-8C1B-40B65838B330}">
  <sheetPr codeName="Sheet1">
    <tabColor rgb="FFFFC000"/>
  </sheetPr>
  <dimension ref="B1:T69"/>
  <sheetViews>
    <sheetView showGridLines="0" topLeftCell="A10" zoomScaleNormal="100" workbookViewId="0">
      <selection activeCell="A23" sqref="A23:XFD27"/>
    </sheetView>
  </sheetViews>
  <sheetFormatPr defaultColWidth="9" defaultRowHeight="16.5"/>
  <cols>
    <col min="1" max="1" width="5.125" style="258" bestFit="1" customWidth="1"/>
    <col min="2" max="2" width="4.5" style="647" customWidth="1"/>
    <col min="3" max="3" width="5.125" style="652" customWidth="1"/>
    <col min="4" max="4" width="47.125" style="258" customWidth="1"/>
    <col min="5" max="5" width="14.25" style="258" customWidth="1"/>
    <col min="6" max="6" width="15.75" style="258" hidden="1" customWidth="1"/>
    <col min="7" max="7" width="4.875" style="258" customWidth="1"/>
    <col min="8" max="8" width="10.625" style="258" hidden="1" customWidth="1"/>
    <col min="9" max="14" width="8.625" style="258" hidden="1" customWidth="1"/>
    <col min="15" max="15" width="5.125" style="651" bestFit="1" customWidth="1"/>
    <col min="16" max="17" width="9" style="258"/>
    <col min="18" max="20" width="17.625" style="258" customWidth="1"/>
    <col min="21" max="16384" width="9" style="258"/>
  </cols>
  <sheetData>
    <row r="1" spans="2:20" s="533" customFormat="1" ht="17.100000000000001" customHeight="1">
      <c r="B1" s="797" t="s">
        <v>146</v>
      </c>
      <c r="C1" s="798"/>
      <c r="D1" s="799" t="s">
        <v>749</v>
      </c>
      <c r="E1" s="800"/>
      <c r="F1" s="800"/>
      <c r="G1" s="801"/>
      <c r="O1" s="534"/>
    </row>
    <row r="2" spans="2:20" s="533" customFormat="1" ht="17.100000000000001" customHeight="1">
      <c r="B2" s="797" t="s">
        <v>147</v>
      </c>
      <c r="C2" s="798"/>
      <c r="D2" s="802">
        <v>45606</v>
      </c>
      <c r="E2" s="803"/>
      <c r="F2" s="803"/>
      <c r="G2" s="804"/>
      <c r="O2" s="534"/>
    </row>
    <row r="3" spans="2:20" s="533" customFormat="1" ht="17.100000000000001" customHeight="1">
      <c r="B3" s="535"/>
      <c r="C3" s="535"/>
      <c r="D3" s="536"/>
      <c r="E3" s="536"/>
      <c r="F3" s="536"/>
      <c r="G3" s="536"/>
      <c r="O3" s="534"/>
    </row>
    <row r="4" spans="2:20" s="533" customFormat="1" ht="17.100000000000001" customHeight="1">
      <c r="B4" s="535"/>
      <c r="C4" s="535"/>
      <c r="D4" s="536"/>
      <c r="E4" s="536"/>
      <c r="F4" s="536"/>
      <c r="G4" s="536"/>
      <c r="O4" s="534"/>
    </row>
    <row r="5" spans="2:20" s="533" customFormat="1" ht="17.100000000000001" customHeight="1">
      <c r="B5" s="537" t="s">
        <v>60</v>
      </c>
      <c r="C5" s="535"/>
      <c r="J5" s="533">
        <v>350</v>
      </c>
      <c r="L5" s="533">
        <v>240</v>
      </c>
      <c r="O5" s="534"/>
    </row>
    <row r="6" spans="2:20" s="533" customFormat="1" ht="17.100000000000001" customHeight="1" thickBot="1">
      <c r="B6" s="537"/>
      <c r="C6" s="535"/>
      <c r="O6" s="534"/>
    </row>
    <row r="7" spans="2:20" s="535" customFormat="1" ht="17.100000000000001" customHeight="1" thickBot="1">
      <c r="B7" s="538" t="s">
        <v>148</v>
      </c>
      <c r="C7" s="539" t="s">
        <v>21</v>
      </c>
      <c r="D7" s="540" t="s">
        <v>566</v>
      </c>
      <c r="E7" s="540" t="s">
        <v>266</v>
      </c>
      <c r="F7" s="541" t="s">
        <v>22</v>
      </c>
      <c r="G7" s="542" t="s">
        <v>118</v>
      </c>
      <c r="H7" s="543" t="s">
        <v>63</v>
      </c>
      <c r="I7" s="539" t="s">
        <v>61</v>
      </c>
      <c r="J7" s="544" t="s">
        <v>58</v>
      </c>
      <c r="K7" s="545" t="s">
        <v>62</v>
      </c>
      <c r="L7" s="544" t="s">
        <v>58</v>
      </c>
      <c r="M7" s="541" t="s">
        <v>58</v>
      </c>
      <c r="N7" s="543" t="s">
        <v>20</v>
      </c>
      <c r="O7" s="546"/>
    </row>
    <row r="8" spans="2:20" s="533" customFormat="1" ht="12.95" customHeight="1">
      <c r="B8" s="547"/>
      <c r="C8" s="548" t="s">
        <v>8</v>
      </c>
      <c r="D8" s="549" t="s">
        <v>750</v>
      </c>
      <c r="E8" s="692" t="s">
        <v>753</v>
      </c>
      <c r="F8" s="550"/>
      <c r="G8" s="551"/>
      <c r="H8" s="552"/>
      <c r="I8" s="553"/>
      <c r="J8" s="554"/>
      <c r="K8" s="555"/>
      <c r="L8" s="556">
        <f>K8*$L$5</f>
        <v>0</v>
      </c>
      <c r="M8" s="557">
        <f>J8+L8</f>
        <v>0</v>
      </c>
      <c r="N8" s="558"/>
      <c r="O8" s="534">
        <f t="shared" ref="O8:O38" si="0">COUNTIF(進行表,C8)</f>
        <v>3</v>
      </c>
      <c r="R8" s="559"/>
      <c r="S8" s="559"/>
      <c r="T8" s="559"/>
    </row>
    <row r="9" spans="2:20" s="533" customFormat="1" ht="12.95" customHeight="1">
      <c r="B9" s="560"/>
      <c r="C9" s="561" t="s">
        <v>14</v>
      </c>
      <c r="D9" s="562" t="s">
        <v>751</v>
      </c>
      <c r="E9" s="693" t="s">
        <v>753</v>
      </c>
      <c r="F9" s="563"/>
      <c r="G9" s="564"/>
      <c r="H9" s="552"/>
      <c r="I9" s="553"/>
      <c r="J9" s="554"/>
      <c r="K9" s="555"/>
      <c r="L9" s="556"/>
      <c r="M9" s="557"/>
      <c r="N9" s="558"/>
      <c r="O9" s="534">
        <f t="shared" si="0"/>
        <v>3</v>
      </c>
      <c r="R9" s="559"/>
      <c r="S9" s="559"/>
      <c r="T9" s="559"/>
    </row>
    <row r="10" spans="2:20" s="533" customFormat="1" ht="12.95" customHeight="1">
      <c r="B10" s="560"/>
      <c r="C10" s="561" t="s">
        <v>16</v>
      </c>
      <c r="D10" s="562" t="s">
        <v>752</v>
      </c>
      <c r="E10" s="693" t="s">
        <v>753</v>
      </c>
      <c r="F10" s="563"/>
      <c r="G10" s="564"/>
      <c r="H10" s="552"/>
      <c r="I10" s="553"/>
      <c r="J10" s="554"/>
      <c r="K10" s="555"/>
      <c r="L10" s="556"/>
      <c r="M10" s="557"/>
      <c r="N10" s="558"/>
      <c r="O10" s="534">
        <f t="shared" si="0"/>
        <v>3</v>
      </c>
      <c r="R10" s="559"/>
      <c r="S10" s="559"/>
      <c r="T10" s="559"/>
    </row>
    <row r="11" spans="2:20" s="533" customFormat="1" ht="12.95" customHeight="1" thickBot="1">
      <c r="B11" s="565"/>
      <c r="C11" s="566" t="s">
        <v>13</v>
      </c>
      <c r="D11" s="567" t="s">
        <v>756</v>
      </c>
      <c r="E11" s="694" t="s">
        <v>753</v>
      </c>
      <c r="F11" s="568"/>
      <c r="G11" s="569"/>
      <c r="H11" s="570"/>
      <c r="I11" s="571"/>
      <c r="J11" s="572"/>
      <c r="K11" s="573"/>
      <c r="L11" s="556">
        <f>K11*$L$5</f>
        <v>0</v>
      </c>
      <c r="M11" s="557">
        <f t="shared" ref="M11:M18" si="1">J11+L11</f>
        <v>0</v>
      </c>
      <c r="N11" s="574"/>
      <c r="O11" s="534">
        <f t="shared" si="0"/>
        <v>3</v>
      </c>
      <c r="R11" s="575"/>
    </row>
    <row r="12" spans="2:20" s="533" customFormat="1" ht="12.95" customHeight="1">
      <c r="B12" s="560"/>
      <c r="C12" s="561" t="s">
        <v>9</v>
      </c>
      <c r="D12" s="549" t="s">
        <v>754</v>
      </c>
      <c r="E12" s="705" t="s">
        <v>757</v>
      </c>
      <c r="F12" s="563"/>
      <c r="G12" s="564"/>
      <c r="H12" s="570"/>
      <c r="I12" s="571"/>
      <c r="J12" s="572"/>
      <c r="K12" s="573"/>
      <c r="L12" s="556">
        <f t="shared" ref="L12:L18" si="2">K12*$L$5</f>
        <v>0</v>
      </c>
      <c r="M12" s="557">
        <f t="shared" si="1"/>
        <v>0</v>
      </c>
      <c r="N12" s="574"/>
      <c r="O12" s="534">
        <f t="shared" si="0"/>
        <v>2</v>
      </c>
    </row>
    <row r="13" spans="2:20" s="533" customFormat="1" ht="12.95" customHeight="1" thickBot="1">
      <c r="B13" s="735"/>
      <c r="C13" s="736" t="s">
        <v>17</v>
      </c>
      <c r="D13" s="737" t="s">
        <v>755</v>
      </c>
      <c r="E13" s="779" t="s">
        <v>757</v>
      </c>
      <c r="F13" s="738"/>
      <c r="G13" s="739"/>
      <c r="H13" s="570"/>
      <c r="I13" s="571"/>
      <c r="J13" s="572"/>
      <c r="K13" s="573"/>
      <c r="L13" s="556">
        <f t="shared" si="2"/>
        <v>0</v>
      </c>
      <c r="M13" s="557">
        <f t="shared" si="1"/>
        <v>0</v>
      </c>
      <c r="N13" s="574"/>
      <c r="O13" s="534">
        <f t="shared" si="0"/>
        <v>2</v>
      </c>
    </row>
    <row r="14" spans="2:20" s="533" customFormat="1" ht="12.95" customHeight="1">
      <c r="B14" s="733"/>
      <c r="C14" s="734" t="s">
        <v>462</v>
      </c>
      <c r="D14" s="742" t="s">
        <v>877</v>
      </c>
      <c r="E14" s="789" t="s">
        <v>758</v>
      </c>
      <c r="F14" s="740"/>
      <c r="G14" s="741"/>
      <c r="H14" s="570"/>
      <c r="I14" s="571"/>
      <c r="J14" s="572"/>
      <c r="K14" s="573"/>
      <c r="L14" s="556"/>
      <c r="M14" s="557"/>
      <c r="N14" s="574"/>
      <c r="O14" s="534">
        <f t="shared" si="0"/>
        <v>4</v>
      </c>
      <c r="P14" s="980"/>
      <c r="Q14" s="980">
        <v>4</v>
      </c>
    </row>
    <row r="15" spans="2:20" s="533" customFormat="1">
      <c r="B15" s="578"/>
      <c r="C15" s="579" t="s">
        <v>463</v>
      </c>
      <c r="D15" s="549" t="s">
        <v>760</v>
      </c>
      <c r="E15" s="689" t="s">
        <v>758</v>
      </c>
      <c r="F15" s="580" t="s">
        <v>249</v>
      </c>
      <c r="G15" s="581"/>
      <c r="H15" s="570"/>
      <c r="I15" s="571"/>
      <c r="J15" s="572"/>
      <c r="K15" s="573"/>
      <c r="L15" s="556">
        <f t="shared" si="2"/>
        <v>0</v>
      </c>
      <c r="M15" s="557">
        <f t="shared" si="1"/>
        <v>0</v>
      </c>
      <c r="N15" s="574"/>
      <c r="O15" s="534">
        <f t="shared" si="0"/>
        <v>4</v>
      </c>
      <c r="R15" s="559"/>
    </row>
    <row r="16" spans="2:20" s="533" customFormat="1" ht="17.25" thickBot="1">
      <c r="B16" s="582"/>
      <c r="C16" s="586" t="s">
        <v>100</v>
      </c>
      <c r="D16" s="562" t="s">
        <v>878</v>
      </c>
      <c r="E16" s="690" t="s">
        <v>758</v>
      </c>
      <c r="F16" s="587" t="s">
        <v>249</v>
      </c>
      <c r="G16" s="585"/>
      <c r="H16" s="570"/>
      <c r="I16" s="571"/>
      <c r="J16" s="572"/>
      <c r="K16" s="573"/>
      <c r="L16" s="556">
        <f t="shared" si="2"/>
        <v>0</v>
      </c>
      <c r="M16" s="557">
        <f t="shared" si="1"/>
        <v>0</v>
      </c>
      <c r="N16" s="574"/>
      <c r="O16" s="534">
        <f t="shared" si="0"/>
        <v>4</v>
      </c>
      <c r="R16" s="559"/>
    </row>
    <row r="17" spans="2:20" s="533" customFormat="1">
      <c r="B17" s="578"/>
      <c r="C17" s="583" t="s">
        <v>98</v>
      </c>
      <c r="D17" s="549" t="s">
        <v>879</v>
      </c>
      <c r="E17" s="690" t="s">
        <v>758</v>
      </c>
      <c r="F17" s="580" t="s">
        <v>250</v>
      </c>
      <c r="G17" s="581"/>
      <c r="H17" s="570"/>
      <c r="I17" s="571"/>
      <c r="J17" s="572"/>
      <c r="K17" s="573"/>
      <c r="L17" s="556">
        <f t="shared" si="2"/>
        <v>0</v>
      </c>
      <c r="M17" s="557">
        <f t="shared" si="1"/>
        <v>0</v>
      </c>
      <c r="N17" s="574"/>
      <c r="O17" s="534">
        <f t="shared" si="0"/>
        <v>4</v>
      </c>
      <c r="R17" s="559"/>
      <c r="S17" s="559"/>
      <c r="T17" s="559"/>
    </row>
    <row r="18" spans="2:20" s="533" customFormat="1">
      <c r="B18" s="582"/>
      <c r="C18" s="583" t="s">
        <v>94</v>
      </c>
      <c r="D18" s="562" t="s">
        <v>880</v>
      </c>
      <c r="E18" s="690" t="s">
        <v>758</v>
      </c>
      <c r="F18" s="584" t="s">
        <v>249</v>
      </c>
      <c r="G18" s="585"/>
      <c r="H18" s="570"/>
      <c r="I18" s="571"/>
      <c r="J18" s="572"/>
      <c r="K18" s="573"/>
      <c r="L18" s="556">
        <f t="shared" si="2"/>
        <v>0</v>
      </c>
      <c r="M18" s="557">
        <f t="shared" si="1"/>
        <v>0</v>
      </c>
      <c r="N18" s="574"/>
      <c r="O18" s="534">
        <f t="shared" si="0"/>
        <v>4</v>
      </c>
      <c r="P18" s="706"/>
    </row>
    <row r="19" spans="2:20" s="533" customFormat="1">
      <c r="B19" s="582"/>
      <c r="C19" s="583" t="s">
        <v>109</v>
      </c>
      <c r="D19" s="562" t="s">
        <v>881</v>
      </c>
      <c r="E19" s="690" t="s">
        <v>758</v>
      </c>
      <c r="F19" s="584"/>
      <c r="G19" s="585"/>
      <c r="H19" s="552"/>
      <c r="I19" s="553"/>
      <c r="J19" s="572"/>
      <c r="K19" s="555"/>
      <c r="L19" s="556"/>
      <c r="M19" s="557"/>
      <c r="N19" s="558"/>
      <c r="O19" s="534">
        <f t="shared" si="0"/>
        <v>4</v>
      </c>
      <c r="P19" s="706"/>
    </row>
    <row r="20" spans="2:20" s="533" customFormat="1" ht="17.25" thickBot="1">
      <c r="B20" s="588"/>
      <c r="C20" s="589" t="s">
        <v>304</v>
      </c>
      <c r="D20" s="590" t="s">
        <v>882</v>
      </c>
      <c r="E20" s="691" t="s">
        <v>758</v>
      </c>
      <c r="F20" s="584"/>
      <c r="G20" s="591"/>
      <c r="H20" s="552"/>
      <c r="I20" s="553"/>
      <c r="J20" s="572"/>
      <c r="K20" s="555"/>
      <c r="L20" s="556"/>
      <c r="M20" s="557"/>
      <c r="N20" s="558"/>
      <c r="O20" s="534">
        <f t="shared" si="0"/>
        <v>4</v>
      </c>
    </row>
    <row r="21" spans="2:20" s="533" customFormat="1" ht="15" customHeight="1">
      <c r="B21" s="592"/>
      <c r="C21" s="579" t="s">
        <v>79</v>
      </c>
      <c r="D21" s="593" t="s">
        <v>883</v>
      </c>
      <c r="E21" s="678" t="s">
        <v>767</v>
      </c>
      <c r="F21" s="580"/>
      <c r="G21" s="594"/>
      <c r="H21" s="552"/>
      <c r="I21" s="553"/>
      <c r="J21" s="572"/>
      <c r="K21" s="555"/>
      <c r="L21" s="556"/>
      <c r="M21" s="557"/>
      <c r="N21" s="558"/>
      <c r="O21" s="534">
        <f t="shared" si="0"/>
        <v>5</v>
      </c>
      <c r="P21" s="706"/>
      <c r="Q21" s="980">
        <v>5</v>
      </c>
    </row>
    <row r="22" spans="2:20" s="533" customFormat="1" ht="15" customHeight="1" thickBot="1">
      <c r="B22" s="582"/>
      <c r="C22" s="586" t="s">
        <v>80</v>
      </c>
      <c r="D22" s="562" t="s">
        <v>800</v>
      </c>
      <c r="E22" s="679" t="s">
        <v>767</v>
      </c>
      <c r="F22" s="587" t="s">
        <v>249</v>
      </c>
      <c r="G22" s="585"/>
      <c r="H22" s="570"/>
      <c r="I22" s="571"/>
      <c r="J22" s="572"/>
      <c r="K22" s="573"/>
      <c r="L22" s="556">
        <f>K22*$L$5</f>
        <v>0</v>
      </c>
      <c r="M22" s="557">
        <f>J22+L22</f>
        <v>0</v>
      </c>
      <c r="N22" s="574"/>
      <c r="O22" s="534">
        <f t="shared" si="0"/>
        <v>5</v>
      </c>
      <c r="P22" s="706"/>
    </row>
    <row r="23" spans="2:20" s="533" customFormat="1" ht="15" customHeight="1">
      <c r="B23" s="578"/>
      <c r="C23" s="583" t="s">
        <v>64</v>
      </c>
      <c r="D23" s="549" t="s">
        <v>733</v>
      </c>
      <c r="E23" s="679" t="s">
        <v>767</v>
      </c>
      <c r="F23" s="595" t="s">
        <v>249</v>
      </c>
      <c r="G23" s="596"/>
      <c r="H23" s="570"/>
      <c r="I23" s="571"/>
      <c r="J23" s="572"/>
      <c r="K23" s="573"/>
      <c r="L23" s="556">
        <f>K23*$L$5</f>
        <v>0</v>
      </c>
      <c r="M23" s="557">
        <f>J23+L23</f>
        <v>0</v>
      </c>
      <c r="N23" s="574"/>
      <c r="O23" s="534">
        <f t="shared" si="0"/>
        <v>5</v>
      </c>
      <c r="R23" s="559"/>
    </row>
    <row r="24" spans="2:20" s="533" customFormat="1" ht="15" customHeight="1">
      <c r="B24" s="582"/>
      <c r="C24" s="583" t="s">
        <v>508</v>
      </c>
      <c r="D24" s="562" t="s">
        <v>884</v>
      </c>
      <c r="E24" s="679" t="s">
        <v>767</v>
      </c>
      <c r="F24" s="597" t="s">
        <v>249</v>
      </c>
      <c r="G24" s="598"/>
      <c r="H24" s="570"/>
      <c r="I24" s="571"/>
      <c r="J24" s="572"/>
      <c r="K24" s="573"/>
      <c r="L24" s="556">
        <f>K24*$L$5</f>
        <v>0</v>
      </c>
      <c r="M24" s="557">
        <f>J24+L24</f>
        <v>0</v>
      </c>
      <c r="N24" s="574"/>
      <c r="O24" s="534">
        <f t="shared" si="0"/>
        <v>5</v>
      </c>
      <c r="P24" s="706"/>
      <c r="R24" s="559"/>
    </row>
    <row r="25" spans="2:20" s="533" customFormat="1" ht="15" customHeight="1" thickBot="1">
      <c r="B25" s="588"/>
      <c r="C25" s="583" t="s">
        <v>768</v>
      </c>
      <c r="D25" s="590" t="s">
        <v>885</v>
      </c>
      <c r="E25" s="679" t="s">
        <v>767</v>
      </c>
      <c r="F25" s="599" t="s">
        <v>251</v>
      </c>
      <c r="G25" s="598"/>
      <c r="H25" s="570"/>
      <c r="I25" s="571"/>
      <c r="J25" s="572"/>
      <c r="K25" s="573"/>
      <c r="L25" s="556">
        <f>K25*$L$5</f>
        <v>0</v>
      </c>
      <c r="M25" s="557">
        <f>J25+L25</f>
        <v>0</v>
      </c>
      <c r="N25" s="574"/>
      <c r="O25" s="534">
        <f t="shared" si="0"/>
        <v>5</v>
      </c>
      <c r="P25" s="706"/>
      <c r="R25" s="559"/>
    </row>
    <row r="26" spans="2:20" s="533" customFormat="1" ht="15" customHeight="1">
      <c r="B26" s="582"/>
      <c r="C26" s="579" t="s">
        <v>769</v>
      </c>
      <c r="D26" s="562" t="s">
        <v>886</v>
      </c>
      <c r="E26" s="679" t="s">
        <v>767</v>
      </c>
      <c r="F26" s="595"/>
      <c r="G26" s="596"/>
      <c r="H26" s="570"/>
      <c r="I26" s="571"/>
      <c r="J26" s="572"/>
      <c r="K26" s="573"/>
      <c r="L26" s="556"/>
      <c r="M26" s="557"/>
      <c r="N26" s="574"/>
      <c r="O26" s="534">
        <f t="shared" si="0"/>
        <v>5</v>
      </c>
      <c r="P26" s="706"/>
    </row>
    <row r="27" spans="2:20" s="533" customFormat="1" ht="15" customHeight="1">
      <c r="B27" s="582"/>
      <c r="C27" s="583" t="s">
        <v>770</v>
      </c>
      <c r="D27" s="562" t="s">
        <v>887</v>
      </c>
      <c r="E27" s="679" t="s">
        <v>767</v>
      </c>
      <c r="F27" s="584" t="s">
        <v>249</v>
      </c>
      <c r="G27" s="585"/>
      <c r="H27" s="570"/>
      <c r="I27" s="571"/>
      <c r="J27" s="572"/>
      <c r="K27" s="573"/>
      <c r="L27" s="556">
        <f>K27*$L$5</f>
        <v>0</v>
      </c>
      <c r="M27" s="557">
        <f>J27+L27</f>
        <v>0</v>
      </c>
      <c r="N27" s="574"/>
      <c r="O27" s="534">
        <f t="shared" si="0"/>
        <v>5</v>
      </c>
      <c r="P27" s="706"/>
    </row>
    <row r="28" spans="2:20" s="533" customFormat="1" ht="15" customHeight="1" thickBot="1">
      <c r="B28" s="600"/>
      <c r="C28" s="589" t="s">
        <v>771</v>
      </c>
      <c r="D28" s="567" t="s">
        <v>888</v>
      </c>
      <c r="E28" s="680" t="s">
        <v>767</v>
      </c>
      <c r="F28" s="584" t="s">
        <v>249</v>
      </c>
      <c r="G28" s="591"/>
      <c r="H28" s="570"/>
      <c r="I28" s="571"/>
      <c r="J28" s="572"/>
      <c r="K28" s="573"/>
      <c r="L28" s="556">
        <f>K28*$L$5</f>
        <v>0</v>
      </c>
      <c r="M28" s="557">
        <f>J28+L28</f>
        <v>0</v>
      </c>
      <c r="N28" s="574"/>
      <c r="O28" s="534">
        <f t="shared" si="0"/>
        <v>5</v>
      </c>
    </row>
    <row r="29" spans="2:20" s="533" customFormat="1" ht="15" customHeight="1">
      <c r="B29" s="578"/>
      <c r="C29" s="579" t="s">
        <v>773</v>
      </c>
      <c r="D29" s="549" t="s">
        <v>889</v>
      </c>
      <c r="E29" s="686" t="s">
        <v>772</v>
      </c>
      <c r="F29" s="584" t="s">
        <v>250</v>
      </c>
      <c r="G29" s="594"/>
      <c r="H29" s="570"/>
      <c r="I29" s="571"/>
      <c r="J29" s="572"/>
      <c r="K29" s="573"/>
      <c r="L29" s="556">
        <f>K29*$L$5</f>
        <v>0</v>
      </c>
      <c r="M29" s="557">
        <f>J29+L29</f>
        <v>0</v>
      </c>
      <c r="N29" s="574"/>
      <c r="O29" s="534">
        <f t="shared" si="0"/>
        <v>3</v>
      </c>
    </row>
    <row r="30" spans="2:20" s="533" customFormat="1" ht="15" customHeight="1">
      <c r="B30" s="588"/>
      <c r="C30" s="583" t="s">
        <v>81</v>
      </c>
      <c r="D30" s="562" t="s">
        <v>776</v>
      </c>
      <c r="E30" s="687" t="s">
        <v>772</v>
      </c>
      <c r="F30" s="601" t="s">
        <v>249</v>
      </c>
      <c r="G30" s="591"/>
      <c r="H30" s="552"/>
      <c r="I30" s="553"/>
      <c r="J30" s="572"/>
      <c r="K30" s="555"/>
      <c r="L30" s="556"/>
      <c r="M30" s="557"/>
      <c r="N30" s="558"/>
      <c r="O30" s="534">
        <f t="shared" si="0"/>
        <v>3</v>
      </c>
    </row>
    <row r="31" spans="2:20" s="533" customFormat="1" ht="15" customHeight="1">
      <c r="B31" s="582"/>
      <c r="C31" s="579" t="s">
        <v>66</v>
      </c>
      <c r="D31" s="549" t="s">
        <v>890</v>
      </c>
      <c r="E31" s="687" t="s">
        <v>772</v>
      </c>
      <c r="F31" s="580"/>
      <c r="G31" s="585"/>
      <c r="H31" s="552"/>
      <c r="I31" s="553"/>
      <c r="J31" s="572"/>
      <c r="K31" s="555"/>
      <c r="L31" s="556"/>
      <c r="M31" s="557"/>
      <c r="N31" s="558"/>
      <c r="O31" s="534">
        <f t="shared" si="0"/>
        <v>3</v>
      </c>
    </row>
    <row r="32" spans="2:20" s="533" customFormat="1" ht="15" customHeight="1" thickBot="1">
      <c r="B32" s="588"/>
      <c r="C32" s="589" t="s">
        <v>67</v>
      </c>
      <c r="D32" s="567" t="s">
        <v>891</v>
      </c>
      <c r="E32" s="688" t="s">
        <v>772</v>
      </c>
      <c r="F32" s="584"/>
      <c r="G32" s="602"/>
      <c r="H32" s="552"/>
      <c r="I32" s="553"/>
      <c r="J32" s="572"/>
      <c r="K32" s="555"/>
      <c r="L32" s="556"/>
      <c r="M32" s="557"/>
      <c r="N32" s="558"/>
      <c r="O32" s="534">
        <f t="shared" si="0"/>
        <v>3</v>
      </c>
    </row>
    <row r="33" spans="2:19" s="533" customFormat="1" ht="15" customHeight="1">
      <c r="B33" s="592"/>
      <c r="C33" s="579" t="s">
        <v>68</v>
      </c>
      <c r="D33" s="549" t="s">
        <v>778</v>
      </c>
      <c r="E33" s="681" t="s">
        <v>734</v>
      </c>
      <c r="F33" s="580" t="s">
        <v>249</v>
      </c>
      <c r="G33" s="581"/>
      <c r="H33" s="570"/>
      <c r="I33" s="571"/>
      <c r="J33" s="572"/>
      <c r="K33" s="573"/>
      <c r="L33" s="556">
        <f>K33*$L$5</f>
        <v>0</v>
      </c>
      <c r="M33" s="557">
        <f>J33+L33</f>
        <v>0</v>
      </c>
      <c r="N33" s="574"/>
      <c r="O33" s="534">
        <f t="shared" si="0"/>
        <v>5</v>
      </c>
      <c r="R33" s="603"/>
    </row>
    <row r="34" spans="2:19" s="533" customFormat="1" ht="15" customHeight="1">
      <c r="B34" s="582"/>
      <c r="C34" s="583" t="s">
        <v>82</v>
      </c>
      <c r="D34" s="562" t="s">
        <v>779</v>
      </c>
      <c r="E34" s="682" t="s">
        <v>734</v>
      </c>
      <c r="F34" s="584" t="s">
        <v>251</v>
      </c>
      <c r="G34" s="585"/>
      <c r="H34" s="570"/>
      <c r="I34" s="571"/>
      <c r="J34" s="572"/>
      <c r="K34" s="573"/>
      <c r="L34" s="556">
        <f>K34*$L$5</f>
        <v>0</v>
      </c>
      <c r="M34" s="557">
        <f>J34+L34</f>
        <v>0</v>
      </c>
      <c r="N34" s="574"/>
      <c r="O34" s="534">
        <f t="shared" si="0"/>
        <v>5</v>
      </c>
      <c r="R34" s="603"/>
      <c r="S34" s="604"/>
    </row>
    <row r="35" spans="2:19" s="533" customFormat="1" ht="15" customHeight="1">
      <c r="B35" s="560"/>
      <c r="C35" s="561" t="s">
        <v>69</v>
      </c>
      <c r="D35" s="562" t="s">
        <v>780</v>
      </c>
      <c r="E35" s="683" t="s">
        <v>734</v>
      </c>
      <c r="F35" s="605"/>
      <c r="G35" s="606"/>
      <c r="H35" s="570"/>
      <c r="I35" s="571"/>
      <c r="J35" s="572"/>
      <c r="K35" s="573"/>
      <c r="L35" s="556"/>
      <c r="M35" s="557"/>
      <c r="N35" s="574"/>
      <c r="O35" s="534">
        <f t="shared" si="0"/>
        <v>5</v>
      </c>
      <c r="R35" s="603"/>
      <c r="S35" s="604"/>
    </row>
    <row r="36" spans="2:19" s="533" customFormat="1" ht="15" customHeight="1">
      <c r="B36" s="576"/>
      <c r="C36" s="577" t="s">
        <v>70</v>
      </c>
      <c r="D36" s="562" t="s">
        <v>892</v>
      </c>
      <c r="E36" s="684" t="s">
        <v>734</v>
      </c>
      <c r="F36" s="607" t="s">
        <v>249</v>
      </c>
      <c r="G36" s="608"/>
      <c r="H36" s="570"/>
      <c r="I36" s="571"/>
      <c r="J36" s="572"/>
      <c r="K36" s="573"/>
      <c r="L36" s="556">
        <f>K36*$L$5</f>
        <v>0</v>
      </c>
      <c r="M36" s="557">
        <f>J36+L36</f>
        <v>0</v>
      </c>
      <c r="N36" s="574"/>
      <c r="O36" s="534">
        <f t="shared" si="0"/>
        <v>5</v>
      </c>
      <c r="R36" s="603"/>
      <c r="S36" s="604"/>
    </row>
    <row r="37" spans="2:19" s="533" customFormat="1" ht="15" customHeight="1">
      <c r="B37" s="576"/>
      <c r="C37" s="577" t="s">
        <v>718</v>
      </c>
      <c r="D37" s="562" t="s">
        <v>893</v>
      </c>
      <c r="E37" s="684" t="s">
        <v>734</v>
      </c>
      <c r="F37" s="607" t="s">
        <v>252</v>
      </c>
      <c r="G37" s="608"/>
      <c r="H37" s="552"/>
      <c r="I37" s="553"/>
      <c r="J37" s="572"/>
      <c r="K37" s="555"/>
      <c r="L37" s="556">
        <f>K37*$L$5</f>
        <v>0</v>
      </c>
      <c r="M37" s="557">
        <f>J37+L37</f>
        <v>0</v>
      </c>
      <c r="N37" s="558"/>
      <c r="O37" s="534">
        <f t="shared" si="0"/>
        <v>5</v>
      </c>
      <c r="R37" s="603"/>
      <c r="S37" s="604"/>
    </row>
    <row r="38" spans="2:19" s="533" customFormat="1" ht="15" customHeight="1" thickBot="1">
      <c r="B38" s="609"/>
      <c r="C38" s="610" t="s">
        <v>719</v>
      </c>
      <c r="D38" s="611" t="s">
        <v>736</v>
      </c>
      <c r="E38" s="685" t="s">
        <v>734</v>
      </c>
      <c r="F38" s="612" t="s">
        <v>249</v>
      </c>
      <c r="G38" s="613"/>
      <c r="H38" s="570"/>
      <c r="I38" s="571"/>
      <c r="J38" s="572"/>
      <c r="K38" s="573"/>
      <c r="L38" s="556">
        <f>K38*$L$5</f>
        <v>0</v>
      </c>
      <c r="M38" s="557">
        <f>J38+L38</f>
        <v>0</v>
      </c>
      <c r="N38" s="574"/>
      <c r="O38" s="534">
        <f t="shared" si="0"/>
        <v>5</v>
      </c>
      <c r="R38" s="603"/>
      <c r="S38" s="604"/>
    </row>
    <row r="39" spans="2:19" s="533" customFormat="1" ht="12.95" hidden="1" customHeight="1">
      <c r="B39" s="560"/>
      <c r="C39" s="614"/>
      <c r="D39" s="615"/>
      <c r="E39" s="616"/>
      <c r="F39" s="605"/>
      <c r="G39" s="606"/>
      <c r="H39" s="570"/>
      <c r="I39" s="571"/>
      <c r="J39" s="572"/>
      <c r="K39" s="573"/>
      <c r="L39" s="617"/>
      <c r="M39" s="618"/>
      <c r="N39" s="574"/>
      <c r="O39" s="534">
        <f t="shared" ref="O39:O65" si="3">COUNTIF(進行表,C39)</f>
        <v>15</v>
      </c>
      <c r="S39" s="604"/>
    </row>
    <row r="40" spans="2:19" s="533" customFormat="1" ht="12.95" hidden="1" customHeight="1" thickBot="1">
      <c r="B40" s="565"/>
      <c r="C40" s="619"/>
      <c r="D40" s="620"/>
      <c r="E40" s="621"/>
      <c r="F40" s="622"/>
      <c r="G40" s="623"/>
      <c r="H40" s="570"/>
      <c r="I40" s="571"/>
      <c r="J40" s="572"/>
      <c r="K40" s="573"/>
      <c r="L40" s="617"/>
      <c r="M40" s="618"/>
      <c r="N40" s="574"/>
      <c r="O40" s="534">
        <f t="shared" si="3"/>
        <v>15</v>
      </c>
      <c r="S40" s="604"/>
    </row>
    <row r="41" spans="2:19" s="533" customFormat="1" ht="12.95" hidden="1" customHeight="1">
      <c r="B41" s="624"/>
      <c r="C41" s="625"/>
      <c r="D41" s="626"/>
      <c r="E41" s="627"/>
      <c r="F41" s="628"/>
      <c r="G41" s="629"/>
      <c r="H41" s="570"/>
      <c r="I41" s="571"/>
      <c r="J41" s="572"/>
      <c r="K41" s="573"/>
      <c r="L41" s="617"/>
      <c r="M41" s="618"/>
      <c r="N41" s="574"/>
      <c r="O41" s="534">
        <f t="shared" si="3"/>
        <v>15</v>
      </c>
      <c r="S41" s="604"/>
    </row>
    <row r="42" spans="2:19" s="533" customFormat="1" ht="12.95" hidden="1" customHeight="1">
      <c r="B42" s="560"/>
      <c r="C42" s="614"/>
      <c r="D42" s="630"/>
      <c r="E42" s="616"/>
      <c r="F42" s="605"/>
      <c r="G42" s="606"/>
      <c r="H42" s="570"/>
      <c r="I42" s="571"/>
      <c r="J42" s="572"/>
      <c r="K42" s="573"/>
      <c r="L42" s="617"/>
      <c r="M42" s="618"/>
      <c r="N42" s="574"/>
      <c r="O42" s="534">
        <f t="shared" si="3"/>
        <v>15</v>
      </c>
      <c r="S42" s="604"/>
    </row>
    <row r="43" spans="2:19" s="533" customFormat="1" ht="12.95" hidden="1" customHeight="1">
      <c r="B43" s="576"/>
      <c r="C43" s="577"/>
      <c r="D43" s="631"/>
      <c r="E43" s="632"/>
      <c r="F43" s="607"/>
      <c r="G43" s="608"/>
      <c r="H43" s="570"/>
      <c r="I43" s="571"/>
      <c r="J43" s="572"/>
      <c r="K43" s="573"/>
      <c r="L43" s="617"/>
      <c r="M43" s="618"/>
      <c r="N43" s="574"/>
      <c r="O43" s="534">
        <f t="shared" si="3"/>
        <v>15</v>
      </c>
      <c r="S43" s="604"/>
    </row>
    <row r="44" spans="2:19" s="533" customFormat="1" ht="12.95" hidden="1" customHeight="1">
      <c r="B44" s="576"/>
      <c r="C44" s="577"/>
      <c r="D44" s="631"/>
      <c r="E44" s="632"/>
      <c r="F44" s="607"/>
      <c r="G44" s="608"/>
      <c r="H44" s="570"/>
      <c r="I44" s="571"/>
      <c r="J44" s="572"/>
      <c r="K44" s="573"/>
      <c r="L44" s="617"/>
      <c r="M44" s="618"/>
      <c r="N44" s="574"/>
      <c r="O44" s="534">
        <f t="shared" si="3"/>
        <v>15</v>
      </c>
    </row>
    <row r="45" spans="2:19" s="533" customFormat="1" ht="12.95" hidden="1" customHeight="1">
      <c r="B45" s="576"/>
      <c r="C45" s="577"/>
      <c r="D45" s="631"/>
      <c r="E45" s="632"/>
      <c r="F45" s="607"/>
      <c r="G45" s="608"/>
      <c r="H45" s="570"/>
      <c r="I45" s="571"/>
      <c r="J45" s="572"/>
      <c r="K45" s="573"/>
      <c r="L45" s="617"/>
      <c r="M45" s="618"/>
      <c r="N45" s="574"/>
      <c r="O45" s="534">
        <f t="shared" si="3"/>
        <v>15</v>
      </c>
    </row>
    <row r="46" spans="2:19" s="533" customFormat="1" ht="12.95" hidden="1" customHeight="1">
      <c r="B46" s="576"/>
      <c r="C46" s="577"/>
      <c r="D46" s="631"/>
      <c r="E46" s="632"/>
      <c r="F46" s="607" t="s">
        <v>251</v>
      </c>
      <c r="G46" s="608"/>
      <c r="H46" s="570"/>
      <c r="I46" s="571"/>
      <c r="J46" s="572"/>
      <c r="K46" s="573"/>
      <c r="L46" s="617">
        <f>K46*$L$5</f>
        <v>0</v>
      </c>
      <c r="M46" s="618">
        <f>J46+L46</f>
        <v>0</v>
      </c>
      <c r="N46" s="574"/>
      <c r="O46" s="534">
        <f t="shared" si="3"/>
        <v>15</v>
      </c>
    </row>
    <row r="47" spans="2:19" s="533" customFormat="1" ht="12.95" hidden="1" customHeight="1">
      <c r="B47" s="576"/>
      <c r="C47" s="577"/>
      <c r="D47" s="631"/>
      <c r="E47" s="632"/>
      <c r="F47" s="607" t="s">
        <v>250</v>
      </c>
      <c r="G47" s="608"/>
      <c r="H47" s="570"/>
      <c r="I47" s="571"/>
      <c r="J47" s="572"/>
      <c r="K47" s="573"/>
      <c r="L47" s="617">
        <f>K47*$L$5</f>
        <v>0</v>
      </c>
      <c r="M47" s="618">
        <f>J47+L47</f>
        <v>0</v>
      </c>
      <c r="N47" s="574"/>
      <c r="O47" s="534">
        <f t="shared" si="3"/>
        <v>15</v>
      </c>
    </row>
    <row r="48" spans="2:19" s="533" customFormat="1" ht="12.95" hidden="1" customHeight="1">
      <c r="B48" s="607"/>
      <c r="C48" s="577" t="s">
        <v>133</v>
      </c>
      <c r="D48" s="607"/>
      <c r="E48" s="577"/>
      <c r="F48" s="607" t="s">
        <v>250</v>
      </c>
      <c r="G48" s="633"/>
      <c r="H48" s="570"/>
      <c r="I48" s="571"/>
      <c r="J48" s="572"/>
      <c r="K48" s="573"/>
      <c r="L48" s="617">
        <f>K48*$L$5</f>
        <v>0</v>
      </c>
      <c r="M48" s="618">
        <f t="shared" ref="M48:M57" si="4">J48+L48</f>
        <v>0</v>
      </c>
      <c r="N48" s="574"/>
      <c r="O48" s="534">
        <f t="shared" si="3"/>
        <v>0</v>
      </c>
    </row>
    <row r="49" spans="2:15" s="533" customFormat="1" ht="12.95" hidden="1" customHeight="1">
      <c r="B49" s="607"/>
      <c r="C49" s="577" t="s">
        <v>134</v>
      </c>
      <c r="D49" s="607"/>
      <c r="E49" s="577"/>
      <c r="F49" s="607"/>
      <c r="G49" s="633"/>
      <c r="H49" s="570"/>
      <c r="I49" s="571"/>
      <c r="J49" s="572"/>
      <c r="K49" s="573"/>
      <c r="L49" s="617"/>
      <c r="M49" s="618"/>
      <c r="N49" s="574"/>
      <c r="O49" s="534">
        <f t="shared" si="3"/>
        <v>0</v>
      </c>
    </row>
    <row r="50" spans="2:15" s="533" customFormat="1" ht="12.95" hidden="1" customHeight="1">
      <c r="B50" s="607"/>
      <c r="C50" s="577" t="s">
        <v>135</v>
      </c>
      <c r="D50" s="607"/>
      <c r="E50" s="577"/>
      <c r="F50" s="607"/>
      <c r="G50" s="633"/>
      <c r="H50" s="570"/>
      <c r="I50" s="571"/>
      <c r="J50" s="572"/>
      <c r="K50" s="573"/>
      <c r="L50" s="617"/>
      <c r="M50" s="618"/>
      <c r="N50" s="574"/>
      <c r="O50" s="534">
        <f t="shared" si="3"/>
        <v>0</v>
      </c>
    </row>
    <row r="51" spans="2:15" s="533" customFormat="1" ht="12.95" hidden="1" customHeight="1">
      <c r="B51" s="607"/>
      <c r="C51" s="577" t="s">
        <v>136</v>
      </c>
      <c r="D51" s="607"/>
      <c r="E51" s="577"/>
      <c r="F51" s="607"/>
      <c r="G51" s="633"/>
      <c r="H51" s="570"/>
      <c r="I51" s="571"/>
      <c r="J51" s="572"/>
      <c r="K51" s="573"/>
      <c r="L51" s="617"/>
      <c r="M51" s="618"/>
      <c r="N51" s="574"/>
      <c r="O51" s="534">
        <f t="shared" si="3"/>
        <v>0</v>
      </c>
    </row>
    <row r="52" spans="2:15" s="533" customFormat="1" ht="12.95" hidden="1" customHeight="1">
      <c r="B52" s="607"/>
      <c r="C52" s="577" t="s">
        <v>137</v>
      </c>
      <c r="D52" s="607"/>
      <c r="E52" s="577"/>
      <c r="F52" s="607"/>
      <c r="G52" s="633"/>
      <c r="H52" s="570"/>
      <c r="I52" s="571"/>
      <c r="J52" s="572"/>
      <c r="K52" s="573"/>
      <c r="L52" s="617"/>
      <c r="M52" s="618"/>
      <c r="N52" s="574"/>
      <c r="O52" s="534">
        <f t="shared" si="3"/>
        <v>0</v>
      </c>
    </row>
    <row r="53" spans="2:15" s="533" customFormat="1" ht="12.95" hidden="1" customHeight="1">
      <c r="B53" s="607"/>
      <c r="C53" s="577" t="s">
        <v>138</v>
      </c>
      <c r="D53" s="607"/>
      <c r="E53" s="577"/>
      <c r="F53" s="607" t="s">
        <v>249</v>
      </c>
      <c r="G53" s="633"/>
      <c r="H53" s="570"/>
      <c r="I53" s="571"/>
      <c r="J53" s="572"/>
      <c r="K53" s="573"/>
      <c r="L53" s="617">
        <f>K53*$L$5</f>
        <v>0</v>
      </c>
      <c r="M53" s="618">
        <f t="shared" si="4"/>
        <v>0</v>
      </c>
      <c r="N53" s="574"/>
      <c r="O53" s="534">
        <f t="shared" si="3"/>
        <v>0</v>
      </c>
    </row>
    <row r="54" spans="2:15" s="533" customFormat="1" ht="12.95" hidden="1" customHeight="1">
      <c r="B54" s="607"/>
      <c r="C54" s="577" t="s">
        <v>268</v>
      </c>
      <c r="D54" s="607"/>
      <c r="E54" s="577"/>
      <c r="F54" s="607" t="s">
        <v>249</v>
      </c>
      <c r="G54" s="633"/>
      <c r="H54" s="570"/>
      <c r="I54" s="571"/>
      <c r="J54" s="572"/>
      <c r="K54" s="573"/>
      <c r="L54" s="617">
        <f>K54*$L$5</f>
        <v>0</v>
      </c>
      <c r="M54" s="618">
        <f t="shared" si="4"/>
        <v>0</v>
      </c>
      <c r="N54" s="574"/>
      <c r="O54" s="534">
        <f t="shared" si="3"/>
        <v>0</v>
      </c>
    </row>
    <row r="55" spans="2:15" s="533" customFormat="1" ht="12.95" hidden="1" customHeight="1">
      <c r="B55" s="607"/>
      <c r="C55" s="577" t="s">
        <v>567</v>
      </c>
      <c r="D55" s="607"/>
      <c r="E55" s="577"/>
      <c r="F55" s="607" t="s">
        <v>251</v>
      </c>
      <c r="G55" s="633"/>
      <c r="H55" s="570"/>
      <c r="I55" s="571"/>
      <c r="J55" s="572"/>
      <c r="K55" s="573"/>
      <c r="L55" s="617">
        <f>K55*$L$5</f>
        <v>0</v>
      </c>
      <c r="M55" s="618">
        <f t="shared" si="4"/>
        <v>0</v>
      </c>
      <c r="N55" s="574"/>
      <c r="O55" s="534">
        <f t="shared" si="3"/>
        <v>0</v>
      </c>
    </row>
    <row r="56" spans="2:15" s="533" customFormat="1" ht="12.95" hidden="1" customHeight="1">
      <c r="B56" s="607"/>
      <c r="C56" s="577" t="s">
        <v>568</v>
      </c>
      <c r="D56" s="607"/>
      <c r="E56" s="577"/>
      <c r="F56" s="607" t="s">
        <v>249</v>
      </c>
      <c r="G56" s="633"/>
      <c r="H56" s="552"/>
      <c r="I56" s="553"/>
      <c r="J56" s="572"/>
      <c r="K56" s="555"/>
      <c r="L56" s="617">
        <f>K56*$L$5</f>
        <v>0</v>
      </c>
      <c r="M56" s="618">
        <f t="shared" si="4"/>
        <v>0</v>
      </c>
      <c r="N56" s="558"/>
      <c r="O56" s="534">
        <f t="shared" si="3"/>
        <v>0</v>
      </c>
    </row>
    <row r="57" spans="2:15" s="533" customFormat="1" ht="12.95" hidden="1" customHeight="1">
      <c r="B57" s="607"/>
      <c r="C57" s="577" t="s">
        <v>569</v>
      </c>
      <c r="D57" s="607"/>
      <c r="E57" s="577"/>
      <c r="F57" s="607" t="s">
        <v>250</v>
      </c>
      <c r="G57" s="633"/>
      <c r="H57" s="570"/>
      <c r="I57" s="571"/>
      <c r="J57" s="572"/>
      <c r="K57" s="573"/>
      <c r="L57" s="617">
        <f>K57*$L$5</f>
        <v>0</v>
      </c>
      <c r="M57" s="618">
        <f t="shared" si="4"/>
        <v>0</v>
      </c>
      <c r="N57" s="574"/>
      <c r="O57" s="534">
        <f t="shared" si="3"/>
        <v>0</v>
      </c>
    </row>
    <row r="58" spans="2:15" s="533" customFormat="1" ht="12.95" hidden="1" customHeight="1">
      <c r="B58" s="607"/>
      <c r="C58" s="577" t="s">
        <v>269</v>
      </c>
      <c r="D58" s="634"/>
      <c r="E58" s="577"/>
      <c r="F58" s="607"/>
      <c r="G58" s="633"/>
      <c r="I58" s="635"/>
      <c r="J58" s="636"/>
      <c r="K58" s="635"/>
      <c r="L58" s="637"/>
      <c r="M58" s="637"/>
      <c r="O58" s="534">
        <f t="shared" si="3"/>
        <v>0</v>
      </c>
    </row>
    <row r="59" spans="2:15" s="533" customFormat="1" ht="12.95" hidden="1" customHeight="1">
      <c r="B59" s="607"/>
      <c r="C59" s="577" t="s">
        <v>263</v>
      </c>
      <c r="D59" s="638"/>
      <c r="E59" s="577"/>
      <c r="F59" s="607"/>
      <c r="G59" s="633"/>
      <c r="I59" s="635"/>
      <c r="J59" s="636"/>
      <c r="K59" s="635"/>
      <c r="L59" s="637"/>
      <c r="M59" s="637"/>
      <c r="O59" s="534">
        <f t="shared" si="3"/>
        <v>0</v>
      </c>
    </row>
    <row r="60" spans="2:15" s="533" customFormat="1" ht="12.95" hidden="1" customHeight="1">
      <c r="B60" s="607"/>
      <c r="C60" s="577" t="s">
        <v>264</v>
      </c>
      <c r="D60" s="638"/>
      <c r="E60" s="577"/>
      <c r="F60" s="607"/>
      <c r="G60" s="633"/>
      <c r="I60" s="635"/>
      <c r="J60" s="636"/>
      <c r="K60" s="635"/>
      <c r="L60" s="637"/>
      <c r="M60" s="637"/>
      <c r="O60" s="534">
        <f t="shared" si="3"/>
        <v>0</v>
      </c>
    </row>
    <row r="61" spans="2:15" s="533" customFormat="1" ht="12.95" hidden="1" customHeight="1">
      <c r="B61" s="607"/>
      <c r="C61" s="577" t="s">
        <v>265</v>
      </c>
      <c r="D61" s="634"/>
      <c r="E61" s="577"/>
      <c r="F61" s="607"/>
      <c r="G61" s="633"/>
      <c r="I61" s="635"/>
      <c r="J61" s="636"/>
      <c r="K61" s="635"/>
      <c r="L61" s="637"/>
      <c r="M61" s="637"/>
      <c r="O61" s="534">
        <f t="shared" si="3"/>
        <v>0</v>
      </c>
    </row>
    <row r="62" spans="2:15" ht="15.75" hidden="1" customHeight="1">
      <c r="B62" s="607"/>
      <c r="C62" s="577" t="s">
        <v>392</v>
      </c>
      <c r="D62" s="638"/>
      <c r="E62" s="577"/>
      <c r="F62" s="607"/>
      <c r="G62" s="633"/>
      <c r="O62" s="534">
        <f t="shared" si="3"/>
        <v>0</v>
      </c>
    </row>
    <row r="63" spans="2:15" hidden="1">
      <c r="B63" s="639"/>
      <c r="C63" s="640" t="s">
        <v>393</v>
      </c>
      <c r="D63" s="641"/>
      <c r="E63" s="640"/>
      <c r="F63" s="639"/>
      <c r="G63" s="642"/>
      <c r="O63" s="534">
        <f t="shared" si="3"/>
        <v>0</v>
      </c>
    </row>
    <row r="64" spans="2:15" hidden="1">
      <c r="B64" s="643"/>
      <c r="C64" s="644" t="s">
        <v>394</v>
      </c>
      <c r="D64" s="645"/>
      <c r="E64" s="644"/>
      <c r="F64" s="643"/>
      <c r="G64" s="646"/>
      <c r="O64" s="534">
        <f t="shared" si="3"/>
        <v>0</v>
      </c>
    </row>
    <row r="65" spans="2:15" hidden="1">
      <c r="B65" s="643"/>
      <c r="C65" s="644" t="s">
        <v>395</v>
      </c>
      <c r="D65" s="645"/>
      <c r="E65" s="644"/>
      <c r="F65" s="643"/>
      <c r="G65" s="646"/>
      <c r="O65" s="534">
        <f t="shared" si="3"/>
        <v>0</v>
      </c>
    </row>
    <row r="66" spans="2:15">
      <c r="C66" s="603"/>
      <c r="G66" s="648" t="s">
        <v>59</v>
      </c>
      <c r="H66" s="648"/>
      <c r="I66" s="649">
        <f>SUM(I8:I57)</f>
        <v>0</v>
      </c>
      <c r="J66" s="650">
        <f>SUM(J8:J57)</f>
        <v>0</v>
      </c>
      <c r="K66" s="649">
        <f>SUM(K8:K57)</f>
        <v>0</v>
      </c>
      <c r="L66" s="650">
        <f>SUM(L8:L57)</f>
        <v>0</v>
      </c>
      <c r="M66" s="650">
        <f>SUM(M8:M57)</f>
        <v>0</v>
      </c>
      <c r="N66" s="649"/>
      <c r="O66" s="651">
        <f>SUM(O8:O65)/2</f>
        <v>130.5</v>
      </c>
    </row>
    <row r="67" spans="2:15">
      <c r="C67" s="603"/>
    </row>
    <row r="68" spans="2:15">
      <c r="C68" s="603"/>
    </row>
    <row r="69" spans="2:15">
      <c r="C69" s="603"/>
    </row>
  </sheetData>
  <mergeCells count="4">
    <mergeCell ref="B1:C1"/>
    <mergeCell ref="B2:C2"/>
    <mergeCell ref="D1:G1"/>
    <mergeCell ref="D2:G2"/>
  </mergeCells>
  <phoneticPr fontId="2"/>
  <printOptions horizontalCentered="1"/>
  <pageMargins left="0.39370078740157483" right="0.19685039370078741" top="0.39370078740157483" bottom="0.39370078740157483" header="0.51181102362204722" footer="0.51181102362204722"/>
  <pageSetup paperSize="9" scale="95" orientation="portrait" horizontalDpi="300" verticalDpi="300" r:id="rId1"/>
  <headerFooter alignWithMargins="0"/>
  <rowBreaks count="1" manualBreakCount="1">
    <brk id="57"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D33D2-F559-4568-9967-5C85E55B5507}">
  <sheetPr codeName="Sheet2">
    <tabColor rgb="FFFFC000"/>
  </sheetPr>
  <dimension ref="A1:AS275"/>
  <sheetViews>
    <sheetView showGridLines="0" tabSelected="1" view="pageBreakPreview" zoomScale="89" zoomScaleNormal="100" zoomScaleSheetLayoutView="89" workbookViewId="0">
      <selection activeCell="C24" sqref="C24"/>
    </sheetView>
  </sheetViews>
  <sheetFormatPr defaultColWidth="9" defaultRowHeight="16.5"/>
  <cols>
    <col min="1" max="1" width="2.625" style="649" customWidth="1"/>
    <col min="2" max="2" width="12.75" style="1082" customWidth="1"/>
    <col min="3" max="3" width="3.125" style="649" customWidth="1"/>
    <col min="4" max="4" width="3.125" style="652" customWidth="1"/>
    <col min="5" max="6" width="3.125" style="649" customWidth="1"/>
    <col min="7" max="7" width="3.125" style="652" customWidth="1"/>
    <col min="8" max="9" width="3.125" style="649" customWidth="1"/>
    <col min="10" max="10" width="3.125" style="652" customWidth="1"/>
    <col min="11" max="12" width="3.125" style="649" customWidth="1"/>
    <col min="13" max="13" width="3.125" style="652" customWidth="1"/>
    <col min="14" max="15" width="3.125" style="649" customWidth="1"/>
    <col min="16" max="16" width="3.125" style="652" customWidth="1"/>
    <col min="17" max="20" width="3.125" style="649" customWidth="1"/>
    <col min="21" max="32" width="3.125" style="649" hidden="1" customWidth="1"/>
    <col min="33" max="35" width="3.25" style="649" hidden="1" customWidth="1"/>
    <col min="36" max="39" width="3.75" style="649" customWidth="1"/>
    <col min="40" max="40" width="3.75" style="1084" customWidth="1"/>
    <col min="41" max="41" width="2.75" style="648" customWidth="1"/>
    <col min="42" max="42" width="3.75" style="1084" customWidth="1"/>
    <col min="43" max="43" width="6.875" style="1082" customWidth="1"/>
    <col min="44" max="44" width="5.5" style="1082" bestFit="1" customWidth="1"/>
    <col min="45" max="45" width="12.125" style="649" bestFit="1" customWidth="1"/>
    <col min="46" max="16384" width="9" style="649"/>
  </cols>
  <sheetData>
    <row r="1" spans="1:45" ht="54.75" customHeight="1">
      <c r="A1" s="1002" t="str">
        <f>参加チーム!D1</f>
        <v>市民総体 第13回豊田市ドッジボール協会長杯（第17回豊田市小学生ドッジボール大会）</v>
      </c>
      <c r="B1" s="1002"/>
      <c r="C1" s="1002"/>
      <c r="D1" s="1002"/>
      <c r="E1" s="1002"/>
      <c r="F1" s="1002"/>
      <c r="G1" s="1002"/>
      <c r="H1" s="1002"/>
      <c r="I1" s="1002"/>
      <c r="J1" s="1002"/>
      <c r="K1" s="1002"/>
      <c r="L1" s="1002"/>
      <c r="M1" s="1002"/>
      <c r="N1" s="1002"/>
      <c r="O1" s="1002"/>
      <c r="P1" s="1002"/>
      <c r="Q1" s="1002"/>
      <c r="R1" s="1002"/>
      <c r="S1" s="1002"/>
      <c r="T1" s="1002"/>
      <c r="U1" s="1002"/>
      <c r="V1" s="1002"/>
      <c r="W1" s="1002"/>
      <c r="X1" s="1002"/>
      <c r="Y1" s="1002"/>
      <c r="Z1" s="1002"/>
      <c r="AA1" s="1002"/>
      <c r="AB1" s="1002"/>
      <c r="AC1" s="1002"/>
      <c r="AD1" s="1002"/>
      <c r="AE1" s="1002"/>
      <c r="AF1" s="1002"/>
      <c r="AG1" s="1002"/>
      <c r="AH1" s="1002"/>
      <c r="AI1" s="1002"/>
      <c r="AJ1" s="1002"/>
      <c r="AK1" s="1002"/>
      <c r="AL1" s="1002"/>
      <c r="AM1" s="1002"/>
      <c r="AN1" s="1002"/>
      <c r="AO1" s="1002"/>
      <c r="AP1" s="1002"/>
      <c r="AQ1" s="1002"/>
      <c r="AR1" s="1003"/>
      <c r="AS1" s="1004">
        <v>0</v>
      </c>
    </row>
    <row r="2" spans="1:45" s="258" customFormat="1" ht="20.100000000000001" customHeight="1">
      <c r="A2" s="1005" t="str">
        <f>参加チーム!E8</f>
        <v>ＭＩＸ １・２年生</v>
      </c>
      <c r="B2" s="1006"/>
      <c r="D2" s="652"/>
      <c r="G2" s="652"/>
      <c r="J2" s="652"/>
      <c r="M2" s="652"/>
      <c r="P2" s="652"/>
      <c r="AN2" s="1007"/>
      <c r="AO2" s="1008"/>
      <c r="AP2" s="1007"/>
      <c r="AQ2" s="1006"/>
      <c r="AR2" s="1006"/>
    </row>
    <row r="3" spans="1:45" s="258" customFormat="1" ht="20.100000000000001" customHeight="1">
      <c r="A3" s="1009" t="s">
        <v>5</v>
      </c>
      <c r="B3" s="1009"/>
      <c r="C3" s="1010">
        <v>1</v>
      </c>
      <c r="D3" s="1010"/>
      <c r="E3" s="1010"/>
      <c r="F3" s="1010">
        <v>2</v>
      </c>
      <c r="G3" s="1010"/>
      <c r="H3" s="1010"/>
      <c r="I3" s="1010">
        <v>3</v>
      </c>
      <c r="J3" s="1010"/>
      <c r="K3" s="1010"/>
      <c r="L3" s="1012">
        <v>4</v>
      </c>
      <c r="M3" s="1012"/>
      <c r="N3" s="1012"/>
      <c r="O3" s="1014"/>
      <c r="P3" s="1014"/>
      <c r="Q3" s="1014"/>
      <c r="R3" s="1014"/>
      <c r="S3" s="1014"/>
      <c r="T3" s="1014"/>
      <c r="U3" s="1014"/>
      <c r="V3" s="1014"/>
      <c r="W3" s="1014"/>
      <c r="X3" s="1014"/>
      <c r="Y3" s="1014"/>
      <c r="Z3" s="1014"/>
      <c r="AA3" s="1014"/>
      <c r="AB3" s="1014"/>
      <c r="AC3" s="1014"/>
      <c r="AD3" s="1014"/>
      <c r="AE3" s="1014"/>
      <c r="AF3" s="1014"/>
      <c r="AG3" s="1014"/>
      <c r="AH3" s="1014"/>
      <c r="AI3" s="1014"/>
      <c r="AJ3" s="1015" t="s">
        <v>1</v>
      </c>
      <c r="AK3" s="1015" t="s">
        <v>2</v>
      </c>
      <c r="AL3" s="1015" t="s">
        <v>3</v>
      </c>
      <c r="AM3" s="1016" t="s">
        <v>0</v>
      </c>
      <c r="AN3" s="1010" t="s">
        <v>7</v>
      </c>
      <c r="AO3" s="1010"/>
      <c r="AP3" s="1010"/>
      <c r="AQ3" s="1016" t="s">
        <v>6</v>
      </c>
      <c r="AR3" s="1016" t="s">
        <v>42</v>
      </c>
    </row>
    <row r="4" spans="1:45" ht="19.5" customHeight="1">
      <c r="A4" s="1017" t="s">
        <v>8</v>
      </c>
      <c r="B4" s="1018" t="str">
        <f>IF(A4="","＊＊＊＊＊＊＊＊＊＊",IF(ISNA(VLOOKUP(A4,参加ＴＭ,2,FALSE)),"",VLOOKUP(A4,参加ＴＭ,2,FALSE)))</f>
        <v>平成ミックス１・２年</v>
      </c>
      <c r="C4" s="1019"/>
      <c r="D4" s="1020"/>
      <c r="E4" s="1021"/>
      <c r="F4" s="1022">
        <v>8</v>
      </c>
      <c r="G4" s="1023" t="str">
        <f>IF(F5="","",IF(F5=H5,"△",IF(F5&gt;H5,"○","×")))</f>
        <v/>
      </c>
      <c r="H4" s="1024">
        <v>1</v>
      </c>
      <c r="I4" s="1022">
        <v>3</v>
      </c>
      <c r="J4" s="1023" t="str">
        <f>IF(I5="","",IF(I5=K5,"△",IF(I5&gt;K5,"○","×")))</f>
        <v/>
      </c>
      <c r="K4" s="1024">
        <v>1</v>
      </c>
      <c r="L4" s="1025"/>
      <c r="M4" s="1026" t="str">
        <f>IF(L5="","",IF(L5=N5,"△",IF(L5&gt;N5,"○","×")))</f>
        <v/>
      </c>
      <c r="N4" s="1027"/>
      <c r="O4" s="1028"/>
      <c r="P4" s="1029"/>
      <c r="Q4" s="1030"/>
      <c r="R4" s="1028"/>
      <c r="S4" s="1029"/>
      <c r="T4" s="1030"/>
      <c r="U4" s="1028"/>
      <c r="V4" s="1029"/>
      <c r="W4" s="1030"/>
      <c r="X4" s="1028"/>
      <c r="Y4" s="1029"/>
      <c r="Z4" s="1030"/>
      <c r="AA4" s="1028"/>
      <c r="AB4" s="1029"/>
      <c r="AC4" s="1030"/>
      <c r="AD4" s="1028"/>
      <c r="AE4" s="1029"/>
      <c r="AF4" s="1030"/>
      <c r="AG4" s="1028"/>
      <c r="AH4" s="1029"/>
      <c r="AI4" s="1030"/>
      <c r="AJ4" s="1227">
        <f>COUNTIF($C4:$AI4,"○")</f>
        <v>0</v>
      </c>
      <c r="AK4" s="1227">
        <f>COUNTIF($C4:$AI4,"△")</f>
        <v>0</v>
      </c>
      <c r="AL4" s="1227">
        <f>COUNTIF($C4:$AI4,"×")</f>
        <v>0</v>
      </c>
      <c r="AM4" s="1228">
        <f>AJ4*2+AK4</f>
        <v>0</v>
      </c>
      <c r="AN4" s="1229">
        <f>IF(ISERROR(C5+F5+I5),0,C5+F5+I5)</f>
        <v>0</v>
      </c>
      <c r="AO4" s="1230" t="s">
        <v>4</v>
      </c>
      <c r="AP4" s="1231">
        <f>IF(ISERROR(E5+H5+K5),0,E5+H5+K5)</f>
        <v>0</v>
      </c>
      <c r="AQ4" s="1232"/>
      <c r="AR4" s="1233"/>
      <c r="AS4" s="1038">
        <f>AM4*10000000+AN4*100000+AR4*100+(100-AP4)</f>
        <v>100</v>
      </c>
    </row>
    <row r="5" spans="1:45" ht="19.5" customHeight="1">
      <c r="A5" s="1017"/>
      <c r="B5" s="1039"/>
      <c r="C5" s="1040"/>
      <c r="D5" s="1041"/>
      <c r="E5" s="1042"/>
      <c r="F5" s="1043" t="str">
        <f>IF(進行表!E6=0,"",進行表!E6)</f>
        <v/>
      </c>
      <c r="G5" s="1044" t="s">
        <v>4</v>
      </c>
      <c r="H5" s="1045" t="str">
        <f>IF(進行表!H6=0,"",進行表!H6)</f>
        <v/>
      </c>
      <c r="I5" s="1043" t="str">
        <f>IF(進行表!E12=0,"",進行表!E12)</f>
        <v/>
      </c>
      <c r="J5" s="1044" t="s">
        <v>4</v>
      </c>
      <c r="K5" s="1047" t="str">
        <f>IF(進行表!H12=0,"",進行表!H12)</f>
        <v/>
      </c>
      <c r="L5" s="1043" t="str">
        <f>IF(進行表!E9=0,"",進行表!E9)</f>
        <v/>
      </c>
      <c r="M5" s="1044" t="s">
        <v>4</v>
      </c>
      <c r="N5" s="1047" t="str">
        <f>IF(進行表!H9=0,"",進行表!H9)</f>
        <v/>
      </c>
      <c r="O5" s="1048"/>
      <c r="P5" s="1049"/>
      <c r="Q5" s="1050"/>
      <c r="R5" s="1048"/>
      <c r="S5" s="1049"/>
      <c r="T5" s="1050"/>
      <c r="U5" s="1048"/>
      <c r="V5" s="1049"/>
      <c r="W5" s="1050"/>
      <c r="X5" s="1048"/>
      <c r="Y5" s="1049"/>
      <c r="Z5" s="1050"/>
      <c r="AA5" s="1048"/>
      <c r="AB5" s="1049"/>
      <c r="AC5" s="1050"/>
      <c r="AD5" s="1048"/>
      <c r="AE5" s="1049"/>
      <c r="AF5" s="1050"/>
      <c r="AG5" s="1048"/>
      <c r="AH5" s="1049"/>
      <c r="AI5" s="1050"/>
      <c r="AJ5" s="1227"/>
      <c r="AK5" s="1227"/>
      <c r="AL5" s="1227"/>
      <c r="AM5" s="1228"/>
      <c r="AN5" s="1229"/>
      <c r="AO5" s="1230"/>
      <c r="AP5" s="1231"/>
      <c r="AQ5" s="1232"/>
      <c r="AR5" s="1233"/>
      <c r="AS5" s="1038"/>
    </row>
    <row r="6" spans="1:45" ht="19.5" customHeight="1">
      <c r="A6" s="1017" t="s">
        <v>35</v>
      </c>
      <c r="B6" s="1018" t="str">
        <f>IF(A6="","＊＊＊＊＊＊＊＊＊＊",IF(ISNA(VLOOKUP(A6,参加ＴＭ,2,FALSE)),"",VLOOKUP(A6,参加ＴＭ,2,FALSE)))</f>
        <v>KATTZミックス１・２年</v>
      </c>
      <c r="C6" s="1058"/>
      <c r="D6" s="1023" t="str">
        <f>IF(C7="","",IF(C7=E7,"△",IF(C7&gt;E7,"○","×")))</f>
        <v/>
      </c>
      <c r="E6" s="1024"/>
      <c r="F6" s="1019"/>
      <c r="G6" s="1020"/>
      <c r="H6" s="1021"/>
      <c r="I6" s="1022">
        <v>5</v>
      </c>
      <c r="J6" s="1023" t="str">
        <f>IF(I7="","",IF(I7=K7,"△",IF(I7&gt;K7,"○","×")))</f>
        <v/>
      </c>
      <c r="K6" s="1024">
        <v>3</v>
      </c>
      <c r="L6" s="1025"/>
      <c r="M6" s="1026"/>
      <c r="N6" s="1027"/>
      <c r="O6" s="1028"/>
      <c r="P6" s="1029"/>
      <c r="Q6" s="1030"/>
      <c r="R6" s="1028"/>
      <c r="S6" s="1029"/>
      <c r="T6" s="1030"/>
      <c r="U6" s="1028"/>
      <c r="V6" s="1029"/>
      <c r="W6" s="1030"/>
      <c r="X6" s="1028"/>
      <c r="Y6" s="1029"/>
      <c r="Z6" s="1030"/>
      <c r="AA6" s="1028"/>
      <c r="AB6" s="1029"/>
      <c r="AC6" s="1030"/>
      <c r="AD6" s="1028"/>
      <c r="AE6" s="1029"/>
      <c r="AF6" s="1030"/>
      <c r="AG6" s="1028"/>
      <c r="AH6" s="1029"/>
      <c r="AI6" s="1030"/>
      <c r="AJ6" s="1227">
        <f>COUNTIF($C6:$AI6,"○")</f>
        <v>0</v>
      </c>
      <c r="AK6" s="1227">
        <f>COUNTIF($C6:$AI6,"△")</f>
        <v>0</v>
      </c>
      <c r="AL6" s="1227">
        <f>COUNTIF($C6:$AI6,"×")</f>
        <v>0</v>
      </c>
      <c r="AM6" s="1228">
        <f>AJ6*2+AK6</f>
        <v>0</v>
      </c>
      <c r="AN6" s="1229">
        <f t="shared" ref="AN6:AN9" si="0">IF(ISERROR(C7+F7+I7),0,C7+F7+I7)</f>
        <v>0</v>
      </c>
      <c r="AO6" s="1230" t="s">
        <v>4</v>
      </c>
      <c r="AP6" s="1231">
        <f t="shared" ref="AP6:AP9" si="1">IF(ISERROR(E7+H7+K7),0,E7+H7+K7)</f>
        <v>0</v>
      </c>
      <c r="AQ6" s="1232"/>
      <c r="AR6" s="1233"/>
      <c r="AS6" s="1038">
        <f>AM6*10000000+AN6*100000+AR6*100+(100-AP6)</f>
        <v>100</v>
      </c>
    </row>
    <row r="7" spans="1:45" ht="19.5" customHeight="1">
      <c r="A7" s="1017"/>
      <c r="B7" s="1039"/>
      <c r="C7" s="1043" t="str">
        <f>IF(進行表!H5=0,"",進行表!H5)</f>
        <v/>
      </c>
      <c r="D7" s="1044" t="s">
        <v>4</v>
      </c>
      <c r="E7" s="1045" t="str">
        <f>IF(進行表!F5=0,"",進行表!F5)</f>
        <v/>
      </c>
      <c r="F7" s="1040"/>
      <c r="G7" s="1041"/>
      <c r="H7" s="1042"/>
      <c r="I7" s="1043" t="str">
        <f>IF(進行表!E10=0,"",進行表!E10)</f>
        <v/>
      </c>
      <c r="J7" s="1044" t="s">
        <v>4</v>
      </c>
      <c r="K7" s="1045" t="str">
        <f>IF(進行表!H10=0,"",進行表!H10)</f>
        <v/>
      </c>
      <c r="L7" s="1043" t="str">
        <f>IF(進行表!E13=0,"",進行表!E13)</f>
        <v/>
      </c>
      <c r="M7" s="1044" t="s">
        <v>4</v>
      </c>
      <c r="N7" s="1045" t="str">
        <f>IF(進行表!H13=0,"",進行表!H13)</f>
        <v/>
      </c>
      <c r="O7" s="1048"/>
      <c r="P7" s="1049"/>
      <c r="Q7" s="1050"/>
      <c r="R7" s="1048"/>
      <c r="S7" s="1049"/>
      <c r="T7" s="1050"/>
      <c r="U7" s="1048"/>
      <c r="V7" s="1049"/>
      <c r="W7" s="1050"/>
      <c r="X7" s="1048"/>
      <c r="Y7" s="1049"/>
      <c r="Z7" s="1050"/>
      <c r="AA7" s="1048"/>
      <c r="AB7" s="1049"/>
      <c r="AC7" s="1050"/>
      <c r="AD7" s="1048"/>
      <c r="AE7" s="1049"/>
      <c r="AF7" s="1050"/>
      <c r="AG7" s="1048"/>
      <c r="AH7" s="1049"/>
      <c r="AI7" s="1050"/>
      <c r="AJ7" s="1227"/>
      <c r="AK7" s="1227"/>
      <c r="AL7" s="1227"/>
      <c r="AM7" s="1228"/>
      <c r="AN7" s="1229"/>
      <c r="AO7" s="1230"/>
      <c r="AP7" s="1231"/>
      <c r="AQ7" s="1232"/>
      <c r="AR7" s="1233"/>
      <c r="AS7" s="1038"/>
    </row>
    <row r="8" spans="1:45" ht="19.5" customHeight="1">
      <c r="A8" s="1017" t="s">
        <v>36</v>
      </c>
      <c r="B8" s="1018" t="str">
        <f>IF(A8="","＊＊＊＊＊＊＊＊＊＊",IF(ISNA(VLOOKUP(A8,参加ＴＭ,2,FALSE)),"",VLOOKUP(A8,参加ＴＭ,2,FALSE)))</f>
        <v>大林MIXみかん</v>
      </c>
      <c r="C8" s="1058"/>
      <c r="D8" s="1023" t="str">
        <f>IF(C9="","",IF(C9=E9,"△",IF(C9&gt;E9,"○","×")))</f>
        <v/>
      </c>
      <c r="E8" s="1024"/>
      <c r="F8" s="1058"/>
      <c r="G8" s="1023" t="str">
        <f>IF(F9="","",IF(F9=H9,"△",IF(F9&gt;H9,"○","×")))</f>
        <v/>
      </c>
      <c r="H8" s="1024"/>
      <c r="I8" s="1019"/>
      <c r="J8" s="1020"/>
      <c r="K8" s="1021"/>
      <c r="L8" s="1025"/>
      <c r="M8" s="1026"/>
      <c r="N8" s="1027"/>
      <c r="O8" s="1028"/>
      <c r="P8" s="1029"/>
      <c r="Q8" s="1030"/>
      <c r="R8" s="1028"/>
      <c r="S8" s="1029"/>
      <c r="T8" s="1030"/>
      <c r="U8" s="1028"/>
      <c r="V8" s="1029"/>
      <c r="W8" s="1030"/>
      <c r="X8" s="1028"/>
      <c r="Y8" s="1029"/>
      <c r="Z8" s="1030"/>
      <c r="AA8" s="1028"/>
      <c r="AB8" s="1029"/>
      <c r="AC8" s="1030"/>
      <c r="AD8" s="1028"/>
      <c r="AE8" s="1029"/>
      <c r="AF8" s="1030"/>
      <c r="AG8" s="1028"/>
      <c r="AH8" s="1029"/>
      <c r="AI8" s="1030"/>
      <c r="AJ8" s="1227">
        <f>COUNTIF($C8:$AI8,"○")</f>
        <v>0</v>
      </c>
      <c r="AK8" s="1227">
        <f>COUNTIF($C8:$AI8,"△")</f>
        <v>0</v>
      </c>
      <c r="AL8" s="1227">
        <f>COUNTIF($C8:$AI8,"×")</f>
        <v>0</v>
      </c>
      <c r="AM8" s="1228">
        <f>AJ8*2+AK8</f>
        <v>0</v>
      </c>
      <c r="AN8" s="1229">
        <f t="shared" ref="AN8:AN9" si="2">IF(ISERROR(C9+F9+I9),0,C9+F9+I9)</f>
        <v>0</v>
      </c>
      <c r="AO8" s="1230" t="s">
        <v>4</v>
      </c>
      <c r="AP8" s="1231">
        <f t="shared" ref="AP8:AP9" si="3">IF(ISERROR(E9+H9+K9),0,E9+H9+K9)</f>
        <v>0</v>
      </c>
      <c r="AQ8" s="1232"/>
      <c r="AR8" s="1233"/>
      <c r="AS8" s="1038">
        <f>AM8*10000000+AN8*100000+AR8*100+(100-AP8)</f>
        <v>100</v>
      </c>
    </row>
    <row r="9" spans="1:45" ht="19.5" customHeight="1">
      <c r="A9" s="1017"/>
      <c r="B9" s="1039"/>
      <c r="C9" s="1043" t="str">
        <f>IF(K5="","",K5)</f>
        <v/>
      </c>
      <c r="D9" s="1044" t="s">
        <v>4</v>
      </c>
      <c r="E9" s="1045" t="str">
        <f>IF(I5="","",I5)</f>
        <v/>
      </c>
      <c r="F9" s="1043" t="str">
        <f>IF(K7="","",K7)</f>
        <v/>
      </c>
      <c r="G9" s="1044" t="s">
        <v>4</v>
      </c>
      <c r="H9" s="1045" t="str">
        <f>IF(I7="","",I7)</f>
        <v/>
      </c>
      <c r="I9" s="1040"/>
      <c r="J9" s="1041"/>
      <c r="K9" s="1042"/>
      <c r="L9" s="1043" t="str">
        <f>IF(進行表!E7=0,"",進行表!E7)</f>
        <v/>
      </c>
      <c r="M9" s="1044" t="s">
        <v>717</v>
      </c>
      <c r="N9" s="1045" t="str">
        <f>IF(進行表!H7=0,"",進行表!H7)</f>
        <v/>
      </c>
      <c r="O9" s="1048"/>
      <c r="P9" s="1049"/>
      <c r="Q9" s="1050"/>
      <c r="R9" s="1048"/>
      <c r="S9" s="1049"/>
      <c r="T9" s="1050"/>
      <c r="U9" s="1048"/>
      <c r="V9" s="1049"/>
      <c r="W9" s="1050"/>
      <c r="X9" s="1048"/>
      <c r="Y9" s="1049"/>
      <c r="Z9" s="1050"/>
      <c r="AA9" s="1048"/>
      <c r="AB9" s="1049"/>
      <c r="AC9" s="1050"/>
      <c r="AD9" s="1048"/>
      <c r="AE9" s="1049"/>
      <c r="AF9" s="1050"/>
      <c r="AG9" s="1048"/>
      <c r="AH9" s="1049"/>
      <c r="AI9" s="1050"/>
      <c r="AJ9" s="1227"/>
      <c r="AK9" s="1227"/>
      <c r="AL9" s="1227"/>
      <c r="AM9" s="1228"/>
      <c r="AN9" s="1229"/>
      <c r="AO9" s="1230"/>
      <c r="AP9" s="1231"/>
      <c r="AQ9" s="1232"/>
      <c r="AR9" s="1233"/>
      <c r="AS9" s="1038"/>
    </row>
    <row r="10" spans="1:45" ht="19.5" customHeight="1">
      <c r="A10" s="1017" t="s">
        <v>13</v>
      </c>
      <c r="B10" s="1059" t="str">
        <f>IF(A10="","＊＊＊＊＊＊＊＊＊＊",IF(ISNA(VLOOKUP(A10,参加ＴＭ,2,FALSE)),"",VLOOKUP(A10,参加ＴＭ,2,FALSE)))</f>
        <v>大林MIXりんご</v>
      </c>
      <c r="C10" s="1058"/>
      <c r="D10" s="1060" t="str">
        <f>IF(C11="","",IF(C11=E11,"△",IF(C11&gt;E11,"○","×")))</f>
        <v/>
      </c>
      <c r="E10" s="1024"/>
      <c r="F10" s="1058"/>
      <c r="G10" s="1060" t="str">
        <f>IF(F11="","",IF(F11=H11,"△",IF(F11&gt;H11,"○","×")))</f>
        <v/>
      </c>
      <c r="H10" s="1024"/>
      <c r="I10" s="1058"/>
      <c r="J10" s="1060" t="str">
        <f>IF(I11="","",IF(I11=K11,"△",IF(I11&gt;K11,"○","×")))</f>
        <v/>
      </c>
      <c r="K10" s="1061"/>
      <c r="L10" s="1019"/>
      <c r="M10" s="1020"/>
      <c r="N10" s="1021"/>
      <c r="O10" s="1028"/>
      <c r="P10" s="1029"/>
      <c r="Q10" s="1030"/>
      <c r="R10" s="1028"/>
      <c r="S10" s="1029"/>
      <c r="T10" s="1030"/>
      <c r="U10" s="1022"/>
      <c r="V10" s="1060"/>
      <c r="W10" s="1024"/>
      <c r="X10" s="1028"/>
      <c r="Y10" s="1029"/>
      <c r="Z10" s="1030"/>
      <c r="AA10" s="1028"/>
      <c r="AB10" s="1029"/>
      <c r="AC10" s="1030"/>
      <c r="AD10" s="1028"/>
      <c r="AE10" s="1029"/>
      <c r="AF10" s="1030"/>
      <c r="AG10" s="1028"/>
      <c r="AH10" s="1029"/>
      <c r="AI10" s="1030"/>
      <c r="AJ10" s="1227">
        <f>COUNTIF($C10:$AI10,"○")</f>
        <v>0</v>
      </c>
      <c r="AK10" s="1227">
        <f>COUNTIF($C10:$AI10,"△")</f>
        <v>0</v>
      </c>
      <c r="AL10" s="1227">
        <f>COUNTIF($C10:$AI10,"×")</f>
        <v>0</v>
      </c>
      <c r="AM10" s="1228">
        <f>AJ10*2+AK10</f>
        <v>0</v>
      </c>
      <c r="AN10" s="1229">
        <f>IF(ISERROR(C11+F11+I11),0,C11+F11+I11)</f>
        <v>0</v>
      </c>
      <c r="AO10" s="1230" t="s">
        <v>4</v>
      </c>
      <c r="AP10" s="1231">
        <f>IF(ISERROR(E11+H11+K11),0,E11+H11+K11)</f>
        <v>0</v>
      </c>
      <c r="AQ10" s="1234" t="str">
        <f>IF(SUM(Aブロック)=700,"",RANK(AS10,Aブロック))</f>
        <v/>
      </c>
      <c r="AR10" s="1233"/>
      <c r="AS10" s="1038">
        <f>AM10*10000000+AN10*100000+AR10*100+(100-AP10)</f>
        <v>100</v>
      </c>
    </row>
    <row r="11" spans="1:45" ht="19.5" customHeight="1">
      <c r="A11" s="1017"/>
      <c r="B11" s="1063"/>
      <c r="C11" s="1043" t="str">
        <f>IF(L5="","",L5)</f>
        <v/>
      </c>
      <c r="D11" s="1044" t="s">
        <v>4</v>
      </c>
      <c r="E11" s="1045" t="str">
        <f>IF(N5="","",N5)</f>
        <v/>
      </c>
      <c r="F11" s="1043" t="str">
        <f>IF(L7="","",N7)</f>
        <v/>
      </c>
      <c r="G11" s="1044" t="s">
        <v>4</v>
      </c>
      <c r="H11" s="1045" t="str">
        <f>IF(O7="","",O7)</f>
        <v/>
      </c>
      <c r="I11" s="1043" t="str">
        <f>IF(N9="","",N9)</f>
        <v/>
      </c>
      <c r="J11" s="1044" t="s">
        <v>4</v>
      </c>
      <c r="K11" s="1064" t="str">
        <f>IF(L9="","",L9)</f>
        <v/>
      </c>
      <c r="L11" s="1040"/>
      <c r="M11" s="1041"/>
      <c r="N11" s="1042"/>
      <c r="O11" s="1048"/>
      <c r="P11" s="1049"/>
      <c r="Q11" s="1050"/>
      <c r="R11" s="1048"/>
      <c r="S11" s="1049"/>
      <c r="T11" s="1050"/>
      <c r="U11" s="1043"/>
      <c r="V11" s="1044"/>
      <c r="W11" s="1045"/>
      <c r="X11" s="1048"/>
      <c r="Y11" s="1049"/>
      <c r="Z11" s="1050"/>
      <c r="AA11" s="1048"/>
      <c r="AB11" s="1049"/>
      <c r="AC11" s="1050"/>
      <c r="AD11" s="1048"/>
      <c r="AE11" s="1049"/>
      <c r="AF11" s="1050"/>
      <c r="AG11" s="1048"/>
      <c r="AH11" s="1049"/>
      <c r="AI11" s="1050"/>
      <c r="AJ11" s="1227"/>
      <c r="AK11" s="1227"/>
      <c r="AL11" s="1227"/>
      <c r="AM11" s="1228"/>
      <c r="AN11" s="1229"/>
      <c r="AO11" s="1230"/>
      <c r="AP11" s="1231"/>
      <c r="AQ11" s="1234"/>
      <c r="AR11" s="1233"/>
      <c r="AS11" s="1038"/>
    </row>
    <row r="12" spans="1:45" hidden="1">
      <c r="A12" s="1017" t="s">
        <v>206</v>
      </c>
      <c r="B12" s="1059" t="str">
        <f>IF(A12="","＊＊＊＊＊＊＊＊＊＊",IF(ISNA(VLOOKUP(A12,参加ＴＭ,2,FALSE)),"",VLOOKUP(A12,参加ＴＭ,2,FALSE)))</f>
        <v/>
      </c>
      <c r="C12" s="1058"/>
      <c r="D12" s="1060" t="str">
        <f>IF(C13="","",IF(C13=E13,"△",IF(C13&gt;E13,"○","×")))</f>
        <v/>
      </c>
      <c r="E12" s="1024"/>
      <c r="F12" s="1058"/>
      <c r="G12" s="1060" t="str">
        <f>IF(F13="","",IF(F13=H13,"△",IF(F13&gt;H13,"○","×")))</f>
        <v/>
      </c>
      <c r="H12" s="1024"/>
      <c r="I12" s="1058"/>
      <c r="J12" s="1060" t="str">
        <f>IF(I13="","",IF(I13=K13,"△",IF(I13&gt;K13,"○","×")))</f>
        <v/>
      </c>
      <c r="K12" s="1061"/>
      <c r="L12" s="1058"/>
      <c r="M12" s="1060"/>
      <c r="N12" s="1061"/>
      <c r="O12" s="1058"/>
      <c r="P12" s="1060"/>
      <c r="Q12" s="1061"/>
      <c r="R12" s="1066"/>
      <c r="S12" s="1067"/>
      <c r="T12" s="1068"/>
      <c r="U12" s="1022"/>
      <c r="V12" s="1060"/>
      <c r="W12" s="1024"/>
      <c r="X12" s="1028"/>
      <c r="Y12" s="1029"/>
      <c r="Z12" s="1030"/>
      <c r="AA12" s="1028"/>
      <c r="AB12" s="1029"/>
      <c r="AC12" s="1030"/>
      <c r="AD12" s="1028"/>
      <c r="AE12" s="1029"/>
      <c r="AF12" s="1030"/>
      <c r="AG12" s="1028"/>
      <c r="AH12" s="1029"/>
      <c r="AI12" s="1030"/>
      <c r="AJ12" s="1227">
        <f>COUNTIF($C12:$AI12,"○")</f>
        <v>0</v>
      </c>
      <c r="AK12" s="1227">
        <f>COUNTIF($C12:$AI12,"△")</f>
        <v>0</v>
      </c>
      <c r="AL12" s="1227">
        <f>COUNTIF($C12:$AI12,"×")</f>
        <v>0</v>
      </c>
      <c r="AM12" s="1228">
        <f>AJ12*2+AK12</f>
        <v>0</v>
      </c>
      <c r="AN12" s="1229">
        <f>IF(ISERROR(C13+F13+I13+L13+O13+R13+U13),0,C13+F13+I13+L13+O13+R13+U13)</f>
        <v>0</v>
      </c>
      <c r="AO12" s="1230" t="s">
        <v>4</v>
      </c>
      <c r="AP12" s="1231">
        <f>IF(ISERROR(E13+H13+K13+N13+Q13+T13+W13),0,E13+H13+K13+N13+Q13+T13+W13)</f>
        <v>0</v>
      </c>
      <c r="AQ12" s="1234" t="str">
        <f>IF(SUM(Aブロック)=700,"",RANK(AS12,Aブロック))</f>
        <v/>
      </c>
      <c r="AR12" s="1233"/>
      <c r="AS12" s="1038">
        <f>AM12*10000000+AN12*100000+AR12*100+(100-AP12)</f>
        <v>100</v>
      </c>
    </row>
    <row r="13" spans="1:45" hidden="1">
      <c r="A13" s="1017"/>
      <c r="B13" s="1063"/>
      <c r="C13" s="1043" t="str">
        <f>IF(T5="","",T5)</f>
        <v/>
      </c>
      <c r="D13" s="1044" t="s">
        <v>4</v>
      </c>
      <c r="E13" s="1045" t="str">
        <f>IF(R5="","",R5)</f>
        <v/>
      </c>
      <c r="F13" s="1043" t="str">
        <f>IF(T7="","",T7)</f>
        <v/>
      </c>
      <c r="G13" s="1044" t="s">
        <v>4</v>
      </c>
      <c r="H13" s="1045" t="str">
        <f>IF(R7="","",R7)</f>
        <v/>
      </c>
      <c r="I13" s="1043" t="str">
        <f>IF(T9="","",T9)</f>
        <v/>
      </c>
      <c r="J13" s="1044" t="s">
        <v>4</v>
      </c>
      <c r="K13" s="1064" t="str">
        <f>IF(R9="","",R9)</f>
        <v/>
      </c>
      <c r="L13" s="1043"/>
      <c r="M13" s="1044"/>
      <c r="N13" s="1064"/>
      <c r="O13" s="1043"/>
      <c r="P13" s="1044"/>
      <c r="Q13" s="1064"/>
      <c r="R13" s="1069"/>
      <c r="S13" s="1070"/>
      <c r="T13" s="1071"/>
      <c r="U13" s="1043"/>
      <c r="V13" s="1044"/>
      <c r="W13" s="1045"/>
      <c r="X13" s="1048"/>
      <c r="Y13" s="1049"/>
      <c r="Z13" s="1050"/>
      <c r="AA13" s="1048"/>
      <c r="AB13" s="1049"/>
      <c r="AC13" s="1050"/>
      <c r="AD13" s="1048"/>
      <c r="AE13" s="1049"/>
      <c r="AF13" s="1050"/>
      <c r="AG13" s="1048"/>
      <c r="AH13" s="1049"/>
      <c r="AI13" s="1050"/>
      <c r="AJ13" s="1227"/>
      <c r="AK13" s="1227"/>
      <c r="AL13" s="1227"/>
      <c r="AM13" s="1228"/>
      <c r="AN13" s="1229"/>
      <c r="AO13" s="1230"/>
      <c r="AP13" s="1231"/>
      <c r="AQ13" s="1234"/>
      <c r="AR13" s="1233"/>
      <c r="AS13" s="1038"/>
    </row>
    <row r="14" spans="1:45" hidden="1">
      <c r="A14" s="1017" t="s">
        <v>684</v>
      </c>
      <c r="B14" s="1059" t="str">
        <f>IF(A14="","＊＊＊＊＊＊＊＊＊＊",IF(ISNA(VLOOKUP(A14,参加ＴＭ,2,FALSE)),"",VLOOKUP(A14,参加ＴＭ,2,FALSE)))</f>
        <v/>
      </c>
      <c r="C14" s="1058"/>
      <c r="D14" s="1060" t="str">
        <f>IF(C15="","",IF(C15=E15,"△",IF(C15&gt;E15,"○","×")))</f>
        <v/>
      </c>
      <c r="E14" s="1024"/>
      <c r="F14" s="1058"/>
      <c r="G14" s="1060" t="str">
        <f>IF(F15="","",IF(F15=H15,"△",IF(F15&gt;H15,"○","×")))</f>
        <v/>
      </c>
      <c r="H14" s="1024"/>
      <c r="I14" s="1058"/>
      <c r="J14" s="1060" t="str">
        <f>IF(I15="","",IF(I15=K15,"△",IF(I15&gt;K15,"○","×")))</f>
        <v/>
      </c>
      <c r="K14" s="1061"/>
      <c r="L14" s="1058"/>
      <c r="M14" s="1060"/>
      <c r="N14" s="1061"/>
      <c r="O14" s="1058"/>
      <c r="P14" s="1060"/>
      <c r="Q14" s="1061"/>
      <c r="R14" s="1058"/>
      <c r="S14" s="1060"/>
      <c r="T14" s="1024"/>
      <c r="U14" s="1066"/>
      <c r="V14" s="1067"/>
      <c r="W14" s="1068"/>
      <c r="X14" s="1072"/>
      <c r="Y14" s="1073"/>
      <c r="Z14" s="1074"/>
      <c r="AA14" s="1072"/>
      <c r="AB14" s="1073"/>
      <c r="AC14" s="1074"/>
      <c r="AD14" s="1072"/>
      <c r="AE14" s="1073"/>
      <c r="AF14" s="1074"/>
      <c r="AG14" s="1072"/>
      <c r="AH14" s="1073"/>
      <c r="AI14" s="1074"/>
      <c r="AJ14" s="1227">
        <f>COUNTIF($C14:$AI14,"○")</f>
        <v>0</v>
      </c>
      <c r="AK14" s="1227">
        <f>COUNTIF($C14:$AI14,"△")</f>
        <v>0</v>
      </c>
      <c r="AL14" s="1227">
        <f>COUNTIF($C14:$AI14,"×")</f>
        <v>0</v>
      </c>
      <c r="AM14" s="1228">
        <f>AJ14*2+AK14</f>
        <v>0</v>
      </c>
      <c r="AN14" s="1229">
        <f>IF(ISERROR(C15+F15+I15+L15+O15+R15+U15),0,C15+F15+I15+L15+O15+R15+U15)</f>
        <v>0</v>
      </c>
      <c r="AO14" s="1230" t="s">
        <v>4</v>
      </c>
      <c r="AP14" s="1231">
        <f>IF(ISERROR(E15+H15+K15+N15+Q15+T15+W15),0,E15+H15+K15+N15+Q15+T15+W15)</f>
        <v>0</v>
      </c>
      <c r="AQ14" s="1234" t="str">
        <f>IF(SUM(Aブロック)=700,"",RANK(AS14,Aブロック))</f>
        <v/>
      </c>
      <c r="AR14" s="1233"/>
      <c r="AS14" s="1038">
        <f>AM14*10000000+AN14*100000+AR14*100+(100-AP14)</f>
        <v>100</v>
      </c>
    </row>
    <row r="15" spans="1:45" hidden="1">
      <c r="A15" s="1017"/>
      <c r="B15" s="1063"/>
      <c r="C15" s="1043" t="str">
        <f>IF(W5="","",W5)</f>
        <v/>
      </c>
      <c r="D15" s="1044" t="s">
        <v>4</v>
      </c>
      <c r="E15" s="1045" t="str">
        <f>IF(U5="","",U5)</f>
        <v/>
      </c>
      <c r="F15" s="1043" t="str">
        <f>IF(W7="","",W7)</f>
        <v/>
      </c>
      <c r="G15" s="1044" t="s">
        <v>4</v>
      </c>
      <c r="H15" s="1045" t="str">
        <f>IF(U7="","",U7)</f>
        <v/>
      </c>
      <c r="I15" s="1043" t="str">
        <f>IF(W9="","",W9)</f>
        <v/>
      </c>
      <c r="J15" s="1044" t="s">
        <v>4</v>
      </c>
      <c r="K15" s="1064" t="str">
        <f>IF(U9="","",U9)</f>
        <v/>
      </c>
      <c r="L15" s="1043"/>
      <c r="M15" s="1044"/>
      <c r="N15" s="1064"/>
      <c r="O15" s="1043"/>
      <c r="P15" s="1044"/>
      <c r="Q15" s="1064"/>
      <c r="R15" s="1043"/>
      <c r="S15" s="1044"/>
      <c r="T15" s="1045"/>
      <c r="U15" s="1069"/>
      <c r="V15" s="1070"/>
      <c r="W15" s="1071"/>
      <c r="X15" s="1075"/>
      <c r="Y15" s="1076"/>
      <c r="Z15" s="1077"/>
      <c r="AA15" s="1075"/>
      <c r="AB15" s="1076"/>
      <c r="AC15" s="1077"/>
      <c r="AD15" s="1075"/>
      <c r="AE15" s="1076"/>
      <c r="AF15" s="1077"/>
      <c r="AG15" s="1075"/>
      <c r="AH15" s="1076"/>
      <c r="AI15" s="1077"/>
      <c r="AJ15" s="1227"/>
      <c r="AK15" s="1227"/>
      <c r="AL15" s="1227"/>
      <c r="AM15" s="1228"/>
      <c r="AN15" s="1229"/>
      <c r="AO15" s="1230"/>
      <c r="AP15" s="1231"/>
      <c r="AQ15" s="1234"/>
      <c r="AR15" s="1233"/>
      <c r="AS15" s="1038"/>
    </row>
    <row r="16" spans="1:45" hidden="1">
      <c r="A16" s="1017" t="s">
        <v>699</v>
      </c>
      <c r="B16" s="1059" t="str">
        <f>IF(A16="","＊＊＊＊＊＊＊＊＊＊",IF(ISNA(VLOOKUP(A16,参加ＴＭ,2,FALSE)),"",VLOOKUP(A16,参加ＴＭ,2,FALSE)))</f>
        <v/>
      </c>
      <c r="C16" s="1058"/>
      <c r="D16" s="1060" t="str">
        <f>IF(C17="","",IF(C17=E17,"△",IF(C17&gt;E17,"○","×")))</f>
        <v/>
      </c>
      <c r="E16" s="1024"/>
      <c r="F16" s="1058"/>
      <c r="G16" s="1060" t="str">
        <f>IF(F17="","",IF(F17=H17,"△",IF(F17&gt;H17,"○","×")))</f>
        <v/>
      </c>
      <c r="H16" s="1024"/>
      <c r="I16" s="1058"/>
      <c r="J16" s="1060" t="str">
        <f>IF(I17="","",IF(I17=K17,"△",IF(I17&gt;K17,"○","×")))</f>
        <v/>
      </c>
      <c r="K16" s="1061"/>
      <c r="L16" s="1058"/>
      <c r="M16" s="1060"/>
      <c r="N16" s="1061"/>
      <c r="O16" s="1058"/>
      <c r="P16" s="1060"/>
      <c r="Q16" s="1061"/>
      <c r="R16" s="1058"/>
      <c r="S16" s="1060"/>
      <c r="T16" s="1061"/>
      <c r="U16" s="1058"/>
      <c r="V16" s="1060"/>
      <c r="W16" s="1061"/>
      <c r="X16" s="1061"/>
      <c r="Y16" s="1061"/>
      <c r="Z16" s="1061"/>
      <c r="AA16" s="1061"/>
      <c r="AB16" s="1061"/>
      <c r="AC16" s="1061"/>
      <c r="AD16" s="1061"/>
      <c r="AE16" s="1061"/>
      <c r="AF16" s="1061"/>
      <c r="AG16" s="1066"/>
      <c r="AH16" s="1067"/>
      <c r="AI16" s="1068"/>
      <c r="AJ16" s="1227">
        <f>COUNTIF($C16:$AI16,"○")</f>
        <v>0</v>
      </c>
      <c r="AK16" s="1227">
        <f>COUNTIF($C16:$AI16,"△")</f>
        <v>0</v>
      </c>
      <c r="AL16" s="1227">
        <f>COUNTIF($C16:$AI16,"×")</f>
        <v>0</v>
      </c>
      <c r="AM16" s="1228">
        <f>AJ16*2+AK16</f>
        <v>0</v>
      </c>
      <c r="AN16" s="1229">
        <f>IF(ISERROR(C17+F17+I17+L17+O17+R17+U17+AG17),0,C17+F17+I17+L17+O17+R17+U17+AG17)</f>
        <v>0</v>
      </c>
      <c r="AO16" s="1230" t="s">
        <v>4</v>
      </c>
      <c r="AP16" s="1231">
        <f>IF(ISERROR(E17+H17+K17+N17+Q17+T17+W17+AI17),0,E17+H17+K17+N17+Q17+T17+W17+AI17)</f>
        <v>0</v>
      </c>
      <c r="AQ16" s="1234" t="str">
        <f>IF(SUM(Aブロック)=700,"",RANK(AS16,Aブロック))</f>
        <v/>
      </c>
      <c r="AR16" s="1233"/>
      <c r="AS16" s="1038">
        <f>AM16*10000000+AN16*100000+AR16*100+(100-AP16)</f>
        <v>100</v>
      </c>
    </row>
    <row r="17" spans="1:45" hidden="1">
      <c r="A17" s="1017"/>
      <c r="B17" s="1063"/>
      <c r="C17" s="1043" t="str">
        <f>IF(AI5="","",AI5)</f>
        <v/>
      </c>
      <c r="D17" s="1044" t="s">
        <v>4</v>
      </c>
      <c r="E17" s="1045" t="str">
        <f>IF(AG5="","",AG5)</f>
        <v/>
      </c>
      <c r="F17" s="1043" t="str">
        <f>IF(AI7="","",AI7)</f>
        <v/>
      </c>
      <c r="G17" s="1044" t="s">
        <v>4</v>
      </c>
      <c r="H17" s="1045" t="str">
        <f>IF(AG7="","",AG7)</f>
        <v/>
      </c>
      <c r="I17" s="1043" t="str">
        <f>IF(AI9="","",AI9)</f>
        <v/>
      </c>
      <c r="J17" s="1044" t="s">
        <v>4</v>
      </c>
      <c r="K17" s="1064" t="str">
        <f>IF(AG9="","",AG9)</f>
        <v/>
      </c>
      <c r="L17" s="1043"/>
      <c r="M17" s="1044"/>
      <c r="N17" s="1064"/>
      <c r="O17" s="1043"/>
      <c r="P17" s="1044"/>
      <c r="Q17" s="1064"/>
      <c r="R17" s="1043"/>
      <c r="S17" s="1044"/>
      <c r="T17" s="1064"/>
      <c r="U17" s="1043"/>
      <c r="V17" s="1044"/>
      <c r="W17" s="1064"/>
      <c r="X17" s="1064"/>
      <c r="Y17" s="1064"/>
      <c r="Z17" s="1064"/>
      <c r="AA17" s="1064"/>
      <c r="AB17" s="1064"/>
      <c r="AC17" s="1064"/>
      <c r="AD17" s="1064"/>
      <c r="AE17" s="1064"/>
      <c r="AF17" s="1064"/>
      <c r="AG17" s="1069"/>
      <c r="AH17" s="1070"/>
      <c r="AI17" s="1071"/>
      <c r="AJ17" s="1227"/>
      <c r="AK17" s="1227"/>
      <c r="AL17" s="1227"/>
      <c r="AM17" s="1228"/>
      <c r="AN17" s="1229"/>
      <c r="AO17" s="1230"/>
      <c r="AP17" s="1231"/>
      <c r="AQ17" s="1234"/>
      <c r="AR17" s="1233"/>
      <c r="AS17" s="1038"/>
    </row>
    <row r="18" spans="1:45" ht="20.100000000000001" customHeight="1">
      <c r="R18" s="1083"/>
      <c r="S18" s="1083"/>
      <c r="T18" s="1083"/>
      <c r="U18" s="1083"/>
      <c r="V18" s="1083"/>
      <c r="W18" s="1083"/>
      <c r="X18" s="1083"/>
      <c r="Y18" s="1083"/>
      <c r="Z18" s="1083"/>
      <c r="AA18" s="1083"/>
      <c r="AB18" s="1083"/>
      <c r="AC18" s="1083"/>
      <c r="AD18" s="1083"/>
      <c r="AE18" s="1083"/>
      <c r="AF18" s="1083"/>
      <c r="AG18" s="1083"/>
      <c r="AH18" s="1083"/>
      <c r="AI18" s="1083"/>
    </row>
    <row r="19" spans="1:45" s="258" customFormat="1" ht="20.100000000000001" customHeight="1">
      <c r="A19" s="1005" t="str">
        <f>参加チーム!E12</f>
        <v>ＭＩＸ ３・４年生</v>
      </c>
      <c r="B19" s="1006"/>
      <c r="D19" s="652"/>
      <c r="G19" s="652"/>
      <c r="J19" s="652"/>
      <c r="M19" s="652"/>
      <c r="P19" s="652"/>
      <c r="R19" s="1085"/>
      <c r="S19" s="1085"/>
      <c r="T19" s="1085"/>
      <c r="U19" s="1085"/>
      <c r="V19" s="1085"/>
      <c r="W19" s="1085"/>
      <c r="X19" s="1085"/>
      <c r="Y19" s="1085"/>
      <c r="Z19" s="1085"/>
      <c r="AA19" s="1085"/>
      <c r="AB19" s="1085"/>
      <c r="AC19" s="1085"/>
      <c r="AD19" s="1085"/>
      <c r="AE19" s="1085"/>
      <c r="AF19" s="1085"/>
      <c r="AG19" s="1085"/>
      <c r="AH19" s="1085"/>
      <c r="AI19" s="1085"/>
      <c r="AN19" s="1007"/>
      <c r="AO19" s="1008"/>
      <c r="AP19" s="1007"/>
      <c r="AQ19" s="1006"/>
      <c r="AR19" s="1006"/>
    </row>
    <row r="20" spans="1:45" s="258" customFormat="1" ht="20.100000000000001" customHeight="1">
      <c r="A20" s="1009" t="s">
        <v>5</v>
      </c>
      <c r="B20" s="1009"/>
      <c r="C20" s="1010">
        <v>1</v>
      </c>
      <c r="D20" s="1010"/>
      <c r="E20" s="1010"/>
      <c r="F20" s="1010">
        <v>2</v>
      </c>
      <c r="G20" s="1010"/>
      <c r="H20" s="1010"/>
      <c r="I20" s="1014"/>
      <c r="J20" s="1014"/>
      <c r="K20" s="1014"/>
      <c r="L20" s="1011" t="s">
        <v>894</v>
      </c>
      <c r="M20" s="1012"/>
      <c r="N20" s="1012"/>
      <c r="O20" s="1013" t="s">
        <v>895</v>
      </c>
      <c r="P20" s="1012"/>
      <c r="Q20" s="1012"/>
      <c r="R20" s="1014"/>
      <c r="S20" s="1014"/>
      <c r="T20" s="1014"/>
      <c r="U20" s="1014"/>
      <c r="V20" s="1014"/>
      <c r="W20" s="1014"/>
      <c r="X20" s="1086"/>
      <c r="Y20" s="1087"/>
      <c r="Z20" s="1088"/>
      <c r="AA20" s="1086"/>
      <c r="AB20" s="1087"/>
      <c r="AC20" s="1088"/>
      <c r="AD20" s="1086"/>
      <c r="AE20" s="1087"/>
      <c r="AF20" s="1088"/>
      <c r="AG20" s="1086"/>
      <c r="AH20" s="1087"/>
      <c r="AI20" s="1088"/>
      <c r="AJ20" s="1015" t="s">
        <v>1</v>
      </c>
      <c r="AK20" s="1015" t="s">
        <v>2</v>
      </c>
      <c r="AL20" s="1015" t="s">
        <v>3</v>
      </c>
      <c r="AM20" s="1016" t="s">
        <v>0</v>
      </c>
      <c r="AN20" s="1010" t="s">
        <v>7</v>
      </c>
      <c r="AO20" s="1010"/>
      <c r="AP20" s="1010"/>
      <c r="AQ20" s="1016" t="s">
        <v>6</v>
      </c>
      <c r="AR20" s="1016" t="s">
        <v>42</v>
      </c>
    </row>
    <row r="21" spans="1:45" ht="20.100000000000001" customHeight="1">
      <c r="A21" s="1017" t="s">
        <v>9</v>
      </c>
      <c r="B21" s="1059" t="str">
        <f>IF(A21="","＊＊＊＊＊＊＊＊＊＊",IF(ISNA(VLOOKUP(A21,参加ＴＭ,2,FALSE)),"",VLOOKUP(A21,参加ＴＭ,2,FALSE)))</f>
        <v>平成ミックス３・４年</v>
      </c>
      <c r="C21" s="1019"/>
      <c r="D21" s="1020"/>
      <c r="E21" s="1021"/>
      <c r="F21" s="1022">
        <v>6</v>
      </c>
      <c r="G21" s="1023" t="str">
        <f>IF(F22="","",IF(F22=H22,"△",IF(F22&gt;H22,"○","×")))</f>
        <v/>
      </c>
      <c r="H21" s="1024">
        <v>1</v>
      </c>
      <c r="I21" s="1028"/>
      <c r="J21" s="1029"/>
      <c r="K21" s="1030"/>
      <c r="L21" s="1089"/>
      <c r="M21" s="1090"/>
      <c r="N21" s="1091"/>
      <c r="O21" s="1025"/>
      <c r="P21" s="1026"/>
      <c r="Q21" s="1027"/>
      <c r="R21" s="1028"/>
      <c r="S21" s="1029"/>
      <c r="T21" s="1030"/>
      <c r="U21" s="1022"/>
      <c r="V21" s="1023"/>
      <c r="W21" s="1024"/>
      <c r="X21" s="1022"/>
      <c r="Y21" s="1023"/>
      <c r="Z21" s="1024"/>
      <c r="AA21" s="1022"/>
      <c r="AB21" s="1023"/>
      <c r="AC21" s="1024"/>
      <c r="AD21" s="1022"/>
      <c r="AE21" s="1023"/>
      <c r="AF21" s="1024"/>
      <c r="AG21" s="1022"/>
      <c r="AH21" s="1023"/>
      <c r="AI21" s="1024"/>
      <c r="AJ21" s="1227">
        <f>COUNTIF($C21:$AI21,"○")</f>
        <v>0</v>
      </c>
      <c r="AK21" s="1227">
        <f>COUNTIF($C21:$AI21,"△")</f>
        <v>0</v>
      </c>
      <c r="AL21" s="1227">
        <f>COUNTIF($C21:$AI21,"×")</f>
        <v>0</v>
      </c>
      <c r="AM21" s="1228">
        <f>AJ21*2+AK21</f>
        <v>0</v>
      </c>
      <c r="AN21" s="1229">
        <f>IF(ISERROR(C22+F22),0,C22+F22)</f>
        <v>0</v>
      </c>
      <c r="AO21" s="1230" t="s">
        <v>4</v>
      </c>
      <c r="AP21" s="1231">
        <f>IF(ISERROR(E22+H22),0,E22+H22)</f>
        <v>0</v>
      </c>
      <c r="AQ21" s="1036"/>
      <c r="AR21" s="1233"/>
      <c r="AS21" s="1038">
        <f>AM21*10000000+AN21*100000+AR21*100+(100-AP21)</f>
        <v>100</v>
      </c>
    </row>
    <row r="22" spans="1:45" ht="20.100000000000001" customHeight="1">
      <c r="A22" s="1017"/>
      <c r="B22" s="1063"/>
      <c r="C22" s="1040"/>
      <c r="D22" s="1041"/>
      <c r="E22" s="1042"/>
      <c r="F22" s="1043" t="str">
        <f>IF(E8="","",E8)</f>
        <v/>
      </c>
      <c r="G22" s="1044" t="s">
        <v>717</v>
      </c>
      <c r="H22" s="1045" t="str">
        <f>IF(H8="","",H8)</f>
        <v/>
      </c>
      <c r="I22" s="1048"/>
      <c r="J22" s="1049"/>
      <c r="K22" s="1050"/>
      <c r="L22" s="1092"/>
      <c r="M22" s="1093"/>
      <c r="N22" s="1094"/>
      <c r="O22" s="1046"/>
      <c r="P22" s="1044" t="s">
        <v>4</v>
      </c>
      <c r="Q22" s="1047"/>
      <c r="R22" s="1048"/>
      <c r="S22" s="1049"/>
      <c r="T22" s="1050"/>
      <c r="U22" s="1043"/>
      <c r="V22" s="1044"/>
      <c r="W22" s="1045"/>
      <c r="X22" s="1043"/>
      <c r="Y22" s="1044"/>
      <c r="Z22" s="1045"/>
      <c r="AA22" s="1043"/>
      <c r="AB22" s="1044"/>
      <c r="AC22" s="1045"/>
      <c r="AD22" s="1043"/>
      <c r="AE22" s="1044"/>
      <c r="AF22" s="1045"/>
      <c r="AG22" s="1043"/>
      <c r="AH22" s="1044"/>
      <c r="AI22" s="1045"/>
      <c r="AJ22" s="1227"/>
      <c r="AK22" s="1227"/>
      <c r="AL22" s="1227"/>
      <c r="AM22" s="1228"/>
      <c r="AN22" s="1229"/>
      <c r="AO22" s="1230"/>
      <c r="AP22" s="1231"/>
      <c r="AQ22" s="1056"/>
      <c r="AR22" s="1233"/>
      <c r="AS22" s="1038"/>
    </row>
    <row r="23" spans="1:45" ht="20.100000000000001" customHeight="1">
      <c r="A23" s="1017" t="s">
        <v>17</v>
      </c>
      <c r="B23" s="1059" t="str">
        <f>IF(A23="","＊＊＊＊＊＊＊＊＊＊",IF(ISNA(VLOOKUP(A23,参加ＴＭ,2,FALSE)),"",VLOOKUP(A23,参加ＴＭ,2,FALSE)))</f>
        <v>KATTZミックス３・４年</v>
      </c>
      <c r="C23" s="1058"/>
      <c r="D23" s="1023" t="str">
        <f>IF(C24="","",IF(C24=E24,"△",IF(C24&gt;E24,"○","×")))</f>
        <v/>
      </c>
      <c r="E23" s="1024"/>
      <c r="F23" s="1019"/>
      <c r="G23" s="1020"/>
      <c r="H23" s="1021"/>
      <c r="I23" s="1028"/>
      <c r="J23" s="1029"/>
      <c r="K23" s="1030"/>
      <c r="L23" s="1025"/>
      <c r="M23" s="1026"/>
      <c r="N23" s="1027"/>
      <c r="O23" s="1089"/>
      <c r="P23" s="1090"/>
      <c r="Q23" s="1091"/>
      <c r="R23" s="1028"/>
      <c r="S23" s="1029"/>
      <c r="T23" s="1030"/>
      <c r="U23" s="1022"/>
      <c r="V23" s="1023"/>
      <c r="W23" s="1024"/>
      <c r="X23" s="1022"/>
      <c r="Y23" s="1023"/>
      <c r="Z23" s="1024"/>
      <c r="AA23" s="1022"/>
      <c r="AB23" s="1023"/>
      <c r="AC23" s="1024"/>
      <c r="AD23" s="1022"/>
      <c r="AE23" s="1023"/>
      <c r="AF23" s="1024"/>
      <c r="AG23" s="1022"/>
      <c r="AH23" s="1023"/>
      <c r="AI23" s="1024"/>
      <c r="AJ23" s="1227">
        <f>COUNTIF($C23:$AI23,"○")</f>
        <v>0</v>
      </c>
      <c r="AK23" s="1227">
        <f>COUNTIF($C23:$AI23,"△")</f>
        <v>0</v>
      </c>
      <c r="AL23" s="1227">
        <f>COUNTIF($C23:$AI23,"×")</f>
        <v>0</v>
      </c>
      <c r="AM23" s="1228">
        <f>AJ23*2+AK23</f>
        <v>0</v>
      </c>
      <c r="AN23" s="1229">
        <f>IF(ISERROR(C24+F24),0,C24+F24)</f>
        <v>0</v>
      </c>
      <c r="AO23" s="1230" t="s">
        <v>4</v>
      </c>
      <c r="AP23" s="1231">
        <f>IF(ISERROR(E24+H24),0,E24+H24)</f>
        <v>0</v>
      </c>
      <c r="AQ23" s="1036"/>
      <c r="AR23" s="1233"/>
      <c r="AS23" s="1038">
        <f>AM23*10000000+AN23*100000+AR23*100+(100-AP23)</f>
        <v>100</v>
      </c>
    </row>
    <row r="24" spans="1:45" ht="20.100000000000001" customHeight="1">
      <c r="A24" s="1017"/>
      <c r="B24" s="1063"/>
      <c r="C24" s="1043" t="str">
        <f>IF(H22="","",H22)</f>
        <v/>
      </c>
      <c r="D24" s="1044" t="s">
        <v>4</v>
      </c>
      <c r="E24" s="1045" t="str">
        <f>IF(F22="","",F22)</f>
        <v/>
      </c>
      <c r="F24" s="1040"/>
      <c r="G24" s="1041"/>
      <c r="H24" s="1042"/>
      <c r="I24" s="1048"/>
      <c r="J24" s="1049"/>
      <c r="K24" s="1050"/>
      <c r="L24" s="1046"/>
      <c r="M24" s="1044" t="s">
        <v>4</v>
      </c>
      <c r="N24" s="1047"/>
      <c r="O24" s="1092"/>
      <c r="P24" s="1093"/>
      <c r="Q24" s="1094"/>
      <c r="R24" s="1048"/>
      <c r="S24" s="1049"/>
      <c r="T24" s="1050"/>
      <c r="U24" s="1043"/>
      <c r="V24" s="1044"/>
      <c r="W24" s="1045"/>
      <c r="X24" s="1043"/>
      <c r="Y24" s="1044"/>
      <c r="Z24" s="1045"/>
      <c r="AA24" s="1043"/>
      <c r="AB24" s="1044"/>
      <c r="AC24" s="1045"/>
      <c r="AD24" s="1043"/>
      <c r="AE24" s="1044"/>
      <c r="AF24" s="1045"/>
      <c r="AG24" s="1043"/>
      <c r="AH24" s="1044"/>
      <c r="AI24" s="1045"/>
      <c r="AJ24" s="1227"/>
      <c r="AK24" s="1227"/>
      <c r="AL24" s="1227"/>
      <c r="AM24" s="1228"/>
      <c r="AN24" s="1229"/>
      <c r="AO24" s="1230"/>
      <c r="AP24" s="1231"/>
      <c r="AQ24" s="1056"/>
      <c r="AR24" s="1233"/>
      <c r="AS24" s="1038"/>
    </row>
    <row r="25" spans="1:45" ht="20.100000000000001" hidden="1" customHeight="1">
      <c r="A25" s="1017" t="s">
        <v>11</v>
      </c>
      <c r="B25" s="1059" t="str">
        <f>IF(A25="","＊＊＊＊＊＊＊＊＊＊",IF(ISNA(VLOOKUP(A25,参加ＴＭ,2,FALSE)),"",VLOOKUP(A25,参加ＴＭ,2,FALSE)))</f>
        <v/>
      </c>
      <c r="C25" s="1058"/>
      <c r="D25" s="1023" t="str">
        <f>IF(C26="","",IF(C26=E26,"△",IF(C26&gt;E26,"○","×")))</f>
        <v/>
      </c>
      <c r="E25" s="1024"/>
      <c r="F25" s="1058"/>
      <c r="G25" s="1023" t="str">
        <f>IF(F26="","",IF(F26=H26,"△",IF(F26&gt;H26,"○","×")))</f>
        <v/>
      </c>
      <c r="H25" s="1024"/>
      <c r="I25" s="1019"/>
      <c r="J25" s="1020"/>
      <c r="K25" s="1021"/>
      <c r="L25" s="1025"/>
      <c r="M25" s="1026"/>
      <c r="N25" s="1027"/>
      <c r="O25" s="1025"/>
      <c r="P25" s="1026"/>
      <c r="Q25" s="1027"/>
      <c r="R25" s="1089"/>
      <c r="S25" s="1090"/>
      <c r="T25" s="1091"/>
      <c r="U25" s="1022"/>
      <c r="V25" s="1023"/>
      <c r="W25" s="1024"/>
      <c r="X25" s="1022"/>
      <c r="Y25" s="1023"/>
      <c r="Z25" s="1024"/>
      <c r="AA25" s="1022"/>
      <c r="AB25" s="1023"/>
      <c r="AC25" s="1024"/>
      <c r="AD25" s="1022"/>
      <c r="AE25" s="1023"/>
      <c r="AF25" s="1024"/>
      <c r="AG25" s="1022"/>
      <c r="AH25" s="1023"/>
      <c r="AI25" s="1024"/>
      <c r="AJ25" s="1227">
        <f>COUNTIF($C25:$AI25,"○")</f>
        <v>0</v>
      </c>
      <c r="AK25" s="1227">
        <f>COUNTIF($C25:$AI25,"△")</f>
        <v>0</v>
      </c>
      <c r="AL25" s="1227">
        <f>COUNTIF($C25:$AI25,"×")</f>
        <v>0</v>
      </c>
      <c r="AM25" s="1228">
        <f>AJ25*2+AK25</f>
        <v>0</v>
      </c>
      <c r="AN25" s="1229"/>
      <c r="AO25" s="1230" t="s">
        <v>4</v>
      </c>
      <c r="AP25" s="1231"/>
      <c r="AQ25" s="1036"/>
      <c r="AR25" s="1233"/>
      <c r="AS25" s="1038">
        <f>AM25*10000000+AN25*100000+AR25*100+(100-AP25)</f>
        <v>100</v>
      </c>
    </row>
    <row r="26" spans="1:45" ht="20.100000000000001" hidden="1" customHeight="1">
      <c r="A26" s="1017"/>
      <c r="B26" s="1063"/>
      <c r="C26" s="1043" t="str">
        <f>IF(K22="","",K22)</f>
        <v/>
      </c>
      <c r="D26" s="1044" t="s">
        <v>4</v>
      </c>
      <c r="E26" s="1045" t="str">
        <f>IF(I22="","",I22)</f>
        <v/>
      </c>
      <c r="F26" s="1043" t="str">
        <f>IF(K24="","",K24)</f>
        <v/>
      </c>
      <c r="G26" s="1044" t="s">
        <v>4</v>
      </c>
      <c r="H26" s="1045" t="str">
        <f>IF(I24="","",I24)</f>
        <v/>
      </c>
      <c r="I26" s="1040"/>
      <c r="J26" s="1041"/>
      <c r="K26" s="1042"/>
      <c r="L26" s="1046"/>
      <c r="M26" s="1044" t="s">
        <v>4</v>
      </c>
      <c r="N26" s="1047"/>
      <c r="O26" s="1046"/>
      <c r="P26" s="1044" t="s">
        <v>4</v>
      </c>
      <c r="Q26" s="1047"/>
      <c r="R26" s="1092"/>
      <c r="S26" s="1093"/>
      <c r="T26" s="1094"/>
      <c r="U26" s="1043"/>
      <c r="V26" s="1044"/>
      <c r="W26" s="1045"/>
      <c r="X26" s="1043"/>
      <c r="Y26" s="1044"/>
      <c r="Z26" s="1045"/>
      <c r="AA26" s="1043"/>
      <c r="AB26" s="1044"/>
      <c r="AC26" s="1045"/>
      <c r="AD26" s="1043"/>
      <c r="AE26" s="1044"/>
      <c r="AF26" s="1045"/>
      <c r="AG26" s="1043"/>
      <c r="AH26" s="1044"/>
      <c r="AI26" s="1045"/>
      <c r="AJ26" s="1227"/>
      <c r="AK26" s="1227"/>
      <c r="AL26" s="1227"/>
      <c r="AM26" s="1228"/>
      <c r="AN26" s="1229"/>
      <c r="AO26" s="1230"/>
      <c r="AP26" s="1231"/>
      <c r="AQ26" s="1056"/>
      <c r="AR26" s="1233"/>
      <c r="AS26" s="1038"/>
    </row>
    <row r="27" spans="1:45" ht="20.100000000000001" hidden="1" customHeight="1">
      <c r="A27" s="1017" t="s">
        <v>108</v>
      </c>
      <c r="B27" s="1059" t="str">
        <f>IF(A27="","＊＊＊＊＊＊＊＊＊＊",IF(ISNA(VLOOKUP(A27,参加ＴＭ,2,FALSE)),"",VLOOKUP(A27,参加ＴＭ,2,FALSE)))</f>
        <v/>
      </c>
      <c r="C27" s="1058"/>
      <c r="D27" s="1060" t="str">
        <f>IF(C28="","",IF(C28=E28,"△",IF(C28&gt;E28,"○","×")))</f>
        <v/>
      </c>
      <c r="E27" s="1024"/>
      <c r="F27" s="1058"/>
      <c r="G27" s="1060" t="str">
        <f>IF(F28="","",IF(F28=H28,"△",IF(F28&gt;H28,"○","×")))</f>
        <v/>
      </c>
      <c r="H27" s="1024"/>
      <c r="I27" s="1058"/>
      <c r="J27" s="1060" t="str">
        <f>IF(I28="","",IF(I28=K28,"△",IF(I28&gt;K28,"○","×")))</f>
        <v/>
      </c>
      <c r="K27" s="1061"/>
      <c r="L27" s="1058"/>
      <c r="M27" s="1060" t="e">
        <f>IF(L28="","",IF(L28=N28,"△",IF(L28&gt;N28,"○","×")))</f>
        <v>#REF!</v>
      </c>
      <c r="N27" s="1061"/>
      <c r="O27" s="1058"/>
      <c r="P27" s="1060" t="e">
        <f>IF(O28="","",IF(O28=Q28,"△",IF(O28&gt;Q28,"○","×")))</f>
        <v>#REF!</v>
      </c>
      <c r="Q27" s="1061"/>
      <c r="R27" s="1066"/>
      <c r="S27" s="1067"/>
      <c r="T27" s="1068"/>
      <c r="U27" s="1022"/>
      <c r="V27" s="1060"/>
      <c r="W27" s="1024"/>
      <c r="X27" s="1028"/>
      <c r="Y27" s="1029"/>
      <c r="Z27" s="1030"/>
      <c r="AA27" s="1028"/>
      <c r="AB27" s="1029"/>
      <c r="AC27" s="1030"/>
      <c r="AD27" s="1028"/>
      <c r="AE27" s="1029"/>
      <c r="AF27" s="1030"/>
      <c r="AG27" s="1028"/>
      <c r="AH27" s="1029"/>
      <c r="AI27" s="1030"/>
      <c r="AJ27" s="1227">
        <f>COUNTIF($C27:$AI27,"○")</f>
        <v>0</v>
      </c>
      <c r="AK27" s="1227">
        <f>COUNTIF($C27:$AI27,"△")</f>
        <v>0</v>
      </c>
      <c r="AL27" s="1227">
        <f>COUNTIF($C27:$AI27,"×")</f>
        <v>0</v>
      </c>
      <c r="AM27" s="1228">
        <f>AJ27*2+AK27</f>
        <v>0</v>
      </c>
      <c r="AN27" s="1229">
        <f>IF(ISERROR(C28+F28+I28+L28+O28+R28+U28),0,C28+F28+I28+L28+O28+R28+U28)</f>
        <v>0</v>
      </c>
      <c r="AO27" s="1230" t="s">
        <v>4</v>
      </c>
      <c r="AP27" s="1231">
        <f>IF(ISERROR(E28+H28+K28+N28+Q28+T28+W28+AI28),0,E28+H28+K28+N28+Q28+T28+W28+AI28)</f>
        <v>0</v>
      </c>
      <c r="AQ27" s="1062" t="str">
        <f>IF(SUM(Bブロック)=600,"",RANK(AS27,Bブロック))</f>
        <v/>
      </c>
      <c r="AR27" s="1233"/>
      <c r="AS27" s="1038">
        <f>AM27*10000000+AN27*100000+AR27*100+(100-AP27)</f>
        <v>100</v>
      </c>
    </row>
    <row r="28" spans="1:45" ht="20.100000000000001" hidden="1" customHeight="1">
      <c r="A28" s="1017"/>
      <c r="B28" s="1063"/>
      <c r="C28" s="1043" t="str">
        <f>IF(T22="","",T22)</f>
        <v/>
      </c>
      <c r="D28" s="1044" t="s">
        <v>4</v>
      </c>
      <c r="E28" s="1045" t="str">
        <f>IF(R22="","",R22)</f>
        <v/>
      </c>
      <c r="F28" s="1043" t="str">
        <f>IF(T24="","",T24)</f>
        <v/>
      </c>
      <c r="G28" s="1044" t="s">
        <v>4</v>
      </c>
      <c r="H28" s="1045" t="str">
        <f>IF(R24="","",R24)</f>
        <v/>
      </c>
      <c r="I28" s="1043" t="str">
        <f>IF(T26="","",T26)</f>
        <v/>
      </c>
      <c r="J28" s="1044" t="s">
        <v>4</v>
      </c>
      <c r="K28" s="1064" t="str">
        <f>IF(R26="","",R26)</f>
        <v/>
      </c>
      <c r="L28" s="1043" t="e">
        <f>IF(#REF!="","",#REF!)</f>
        <v>#REF!</v>
      </c>
      <c r="M28" s="1044" t="s">
        <v>4</v>
      </c>
      <c r="N28" s="1064" t="e">
        <f>IF(#REF!="","",#REF!)</f>
        <v>#REF!</v>
      </c>
      <c r="O28" s="1043" t="e">
        <f>IF(#REF!="","",#REF!)</f>
        <v>#REF!</v>
      </c>
      <c r="P28" s="1044" t="s">
        <v>4</v>
      </c>
      <c r="Q28" s="1064" t="e">
        <f>IF(#REF!="","",#REF!)</f>
        <v>#REF!</v>
      </c>
      <c r="R28" s="1069"/>
      <c r="S28" s="1070"/>
      <c r="T28" s="1071"/>
      <c r="U28" s="1043"/>
      <c r="V28" s="1044"/>
      <c r="W28" s="1045"/>
      <c r="X28" s="1048"/>
      <c r="Y28" s="1049"/>
      <c r="Z28" s="1050"/>
      <c r="AA28" s="1048"/>
      <c r="AB28" s="1049"/>
      <c r="AC28" s="1050"/>
      <c r="AD28" s="1048"/>
      <c r="AE28" s="1049"/>
      <c r="AF28" s="1050"/>
      <c r="AG28" s="1048"/>
      <c r="AH28" s="1049"/>
      <c r="AI28" s="1050"/>
      <c r="AJ28" s="1227"/>
      <c r="AK28" s="1227"/>
      <c r="AL28" s="1227"/>
      <c r="AM28" s="1228"/>
      <c r="AN28" s="1229"/>
      <c r="AO28" s="1230"/>
      <c r="AP28" s="1231"/>
      <c r="AQ28" s="1065"/>
      <c r="AR28" s="1233"/>
      <c r="AS28" s="1038"/>
    </row>
    <row r="29" spans="1:45" ht="20.100000000000001" hidden="1" customHeight="1">
      <c r="A29" s="1017" t="s">
        <v>700</v>
      </c>
      <c r="B29" s="1059" t="str">
        <f>IF(A29="","＊＊＊＊＊＊＊＊＊＊",IF(ISNA(VLOOKUP(A29,参加ＴＭ,2,FALSE)),"",VLOOKUP(A29,参加ＴＭ,2,FALSE)))</f>
        <v/>
      </c>
      <c r="C29" s="1058"/>
      <c r="D29" s="1060" t="str">
        <f>IF(C30="","",IF(C30=E30,"△",IF(C30&gt;E30,"○","×")))</f>
        <v/>
      </c>
      <c r="E29" s="1024"/>
      <c r="F29" s="1058"/>
      <c r="G29" s="1060" t="str">
        <f>IF(F30="","",IF(F30=H30,"△",IF(F30&gt;H30,"○","×")))</f>
        <v/>
      </c>
      <c r="H29" s="1024"/>
      <c r="I29" s="1058"/>
      <c r="J29" s="1060" t="str">
        <f>IF(I30="","",IF(I30=K30,"△",IF(I30&gt;K30,"○","×")))</f>
        <v/>
      </c>
      <c r="K29" s="1061"/>
      <c r="L29" s="1058"/>
      <c r="M29" s="1060" t="e">
        <f>IF(L30="","",IF(L30=N30,"△",IF(L30&gt;N30,"○","×")))</f>
        <v>#REF!</v>
      </c>
      <c r="N29" s="1061"/>
      <c r="O29" s="1058"/>
      <c r="P29" s="1060"/>
      <c r="Q29" s="1061"/>
      <c r="R29" s="1058"/>
      <c r="S29" s="1060"/>
      <c r="T29" s="1024"/>
      <c r="U29" s="1066"/>
      <c r="V29" s="1067"/>
      <c r="W29" s="1068"/>
      <c r="X29" s="1072"/>
      <c r="Y29" s="1073"/>
      <c r="Z29" s="1074"/>
      <c r="AA29" s="1072"/>
      <c r="AB29" s="1073"/>
      <c r="AC29" s="1074"/>
      <c r="AD29" s="1072"/>
      <c r="AE29" s="1073"/>
      <c r="AF29" s="1074"/>
      <c r="AG29" s="1072"/>
      <c r="AH29" s="1073"/>
      <c r="AI29" s="1074"/>
      <c r="AJ29" s="1227">
        <f>COUNTIF($C29:$AI29,"○")</f>
        <v>0</v>
      </c>
      <c r="AK29" s="1227">
        <f>COUNTIF($C29:$AI29,"△")</f>
        <v>0</v>
      </c>
      <c r="AL29" s="1227">
        <f>COUNTIF($C29:$AI29,"×")</f>
        <v>0</v>
      </c>
      <c r="AM29" s="1228">
        <f>AJ29*2+AK29</f>
        <v>0</v>
      </c>
      <c r="AN29" s="1229">
        <f>IF(ISERROR(C30+F30+I30+L30+O30+R30+U30),0,C30+F30+I30+L30+O30+R30+U30)</f>
        <v>0</v>
      </c>
      <c r="AO29" s="1230" t="s">
        <v>4</v>
      </c>
      <c r="AP29" s="1231">
        <f>IF(ISERROR(E30+H30+K30+N30+Q30+T30+W30+AI30),0,E30+H30+K30+N30+Q30+T30+W30+AI30)</f>
        <v>0</v>
      </c>
      <c r="AQ29" s="1062" t="str">
        <f>IF(SUM(Bブロック)=600,"",RANK(AS29,Bブロック))</f>
        <v/>
      </c>
      <c r="AR29" s="1233"/>
      <c r="AS29" s="1038">
        <f>AM29*10000000+AN29*100000+AR29*100+(100-AP29)</f>
        <v>100</v>
      </c>
    </row>
    <row r="30" spans="1:45" ht="20.100000000000001" hidden="1" customHeight="1">
      <c r="A30" s="1017"/>
      <c r="B30" s="1063"/>
      <c r="C30" s="1043" t="str">
        <f>IF(W22="","",W22)</f>
        <v/>
      </c>
      <c r="D30" s="1044" t="s">
        <v>4</v>
      </c>
      <c r="E30" s="1045" t="str">
        <f>IF(U22="","",U22)</f>
        <v/>
      </c>
      <c r="F30" s="1043" t="str">
        <f>IF(W24="","",W24)</f>
        <v/>
      </c>
      <c r="G30" s="1044" t="s">
        <v>4</v>
      </c>
      <c r="H30" s="1045" t="str">
        <f>IF(U24="","",U24)</f>
        <v/>
      </c>
      <c r="I30" s="1043" t="str">
        <f>IF(W26="","",W26)</f>
        <v/>
      </c>
      <c r="J30" s="1044" t="s">
        <v>4</v>
      </c>
      <c r="K30" s="1064" t="str">
        <f>IF(U26="","",U26)</f>
        <v/>
      </c>
      <c r="L30" s="1043" t="e">
        <f>IF(#REF!="","",#REF!)</f>
        <v>#REF!</v>
      </c>
      <c r="M30" s="1044" t="s">
        <v>4</v>
      </c>
      <c r="N30" s="1064" t="e">
        <f>IF(#REF!="","",#REF!)</f>
        <v>#REF!</v>
      </c>
      <c r="O30" s="1043"/>
      <c r="P30" s="1044"/>
      <c r="Q30" s="1064"/>
      <c r="R30" s="1043"/>
      <c r="S30" s="1044"/>
      <c r="T30" s="1045"/>
      <c r="U30" s="1069"/>
      <c r="V30" s="1070"/>
      <c r="W30" s="1071"/>
      <c r="X30" s="1075"/>
      <c r="Y30" s="1076"/>
      <c r="Z30" s="1077"/>
      <c r="AA30" s="1075"/>
      <c r="AB30" s="1076"/>
      <c r="AC30" s="1077"/>
      <c r="AD30" s="1075"/>
      <c r="AE30" s="1076"/>
      <c r="AF30" s="1077"/>
      <c r="AG30" s="1075"/>
      <c r="AH30" s="1076"/>
      <c r="AI30" s="1077"/>
      <c r="AJ30" s="1227"/>
      <c r="AK30" s="1227"/>
      <c r="AL30" s="1227"/>
      <c r="AM30" s="1228"/>
      <c r="AN30" s="1229"/>
      <c r="AO30" s="1230"/>
      <c r="AP30" s="1231"/>
      <c r="AQ30" s="1065"/>
      <c r="AR30" s="1233"/>
      <c r="AS30" s="1038"/>
    </row>
    <row r="31" spans="1:45" ht="20.100000000000001" hidden="1" customHeight="1">
      <c r="A31" s="1017" t="s">
        <v>701</v>
      </c>
      <c r="B31" s="1059" t="str">
        <f>IF(A31="","＊＊＊＊＊＊＊＊＊＊",IF(ISNA(VLOOKUP(A31,参加ＴＭ,2,FALSE)),"",VLOOKUP(A31,参加ＴＭ,2,FALSE)))</f>
        <v/>
      </c>
      <c r="C31" s="1058"/>
      <c r="D31" s="1060" t="str">
        <f>IF(C32="","",IF(C32=E32,"△",IF(C32&gt;E32,"○","×")))</f>
        <v/>
      </c>
      <c r="E31" s="1024"/>
      <c r="F31" s="1058"/>
      <c r="G31" s="1060" t="str">
        <f>IF(F32="","",IF(F32=H32,"△",IF(F32&gt;H32,"○","×")))</f>
        <v/>
      </c>
      <c r="H31" s="1024"/>
      <c r="I31" s="1058"/>
      <c r="J31" s="1060" t="str">
        <f>IF(I32="","",IF(I32=K32,"△",IF(I32&gt;K32,"○","×")))</f>
        <v/>
      </c>
      <c r="K31" s="1061"/>
      <c r="L31" s="1058"/>
      <c r="M31" s="1060" t="e">
        <f>IF(L32="","",IF(L32=N32,"△",IF(L32&gt;N32,"○","×")))</f>
        <v>#REF!</v>
      </c>
      <c r="N31" s="1061"/>
      <c r="O31" s="1058"/>
      <c r="P31" s="1060"/>
      <c r="Q31" s="1061"/>
      <c r="R31" s="1058"/>
      <c r="S31" s="1060"/>
      <c r="T31" s="1061"/>
      <c r="U31" s="1058"/>
      <c r="V31" s="1060"/>
      <c r="W31" s="1061"/>
      <c r="X31" s="1061"/>
      <c r="Y31" s="1061"/>
      <c r="Z31" s="1061"/>
      <c r="AA31" s="1061"/>
      <c r="AB31" s="1061"/>
      <c r="AC31" s="1061"/>
      <c r="AD31" s="1061"/>
      <c r="AE31" s="1061"/>
      <c r="AF31" s="1061"/>
      <c r="AG31" s="1066"/>
      <c r="AH31" s="1067"/>
      <c r="AI31" s="1068"/>
      <c r="AJ31" s="1227">
        <f>COUNTIF($C31:$AI31,"○")</f>
        <v>0</v>
      </c>
      <c r="AK31" s="1227">
        <f>COUNTIF($C31:$AI31,"△")</f>
        <v>0</v>
      </c>
      <c r="AL31" s="1227">
        <f>COUNTIF($C31:$AI31,"×")</f>
        <v>0</v>
      </c>
      <c r="AM31" s="1228">
        <f>AJ31*2+AK31</f>
        <v>0</v>
      </c>
      <c r="AN31" s="1229">
        <f>IF(ISERROR(C32+F32+I32+L32+O32+R32+U32+AG32),0,C32+F32+I32+L32+O32+R32+U32+AG32)</f>
        <v>0</v>
      </c>
      <c r="AO31" s="1230" t="s">
        <v>4</v>
      </c>
      <c r="AP31" s="1231">
        <f>IF(ISERROR(E32+H32+K32+N32+Q32+T32+W32+AI32),0,E32+H32+K32+N32+Q32+T32+W32+AI32)</f>
        <v>0</v>
      </c>
      <c r="AQ31" s="1062" t="str">
        <f>IF(SUM(Bブロック)=600,"",RANK(AS31,Bブロック))</f>
        <v/>
      </c>
      <c r="AR31" s="1233"/>
      <c r="AS31" s="1038">
        <f>AM31*10000000+AN31*100000+AR31*100+(100-AP31)</f>
        <v>100</v>
      </c>
    </row>
    <row r="32" spans="1:45" ht="20.100000000000001" hidden="1" customHeight="1">
      <c r="A32" s="1017"/>
      <c r="B32" s="1063"/>
      <c r="C32" s="1043" t="str">
        <f>IF(AI22="","",AI22)</f>
        <v/>
      </c>
      <c r="D32" s="1044" t="s">
        <v>4</v>
      </c>
      <c r="E32" s="1045" t="str">
        <f>IF(AG22="","",AG22)</f>
        <v/>
      </c>
      <c r="F32" s="1043" t="str">
        <f>IF(AI24="","",AI24)</f>
        <v/>
      </c>
      <c r="G32" s="1044" t="s">
        <v>4</v>
      </c>
      <c r="H32" s="1045" t="str">
        <f>IF(AG24="","",AG24)</f>
        <v/>
      </c>
      <c r="I32" s="1043" t="str">
        <f>IF(AI26="","",AI26)</f>
        <v/>
      </c>
      <c r="J32" s="1044" t="s">
        <v>4</v>
      </c>
      <c r="K32" s="1064" t="str">
        <f>IF(AG26="","",AG26)</f>
        <v/>
      </c>
      <c r="L32" s="1043" t="e">
        <f>IF(#REF!="","",#REF!)</f>
        <v>#REF!</v>
      </c>
      <c r="M32" s="1044" t="s">
        <v>4</v>
      </c>
      <c r="N32" s="1064" t="e">
        <f>IF(#REF!="","",#REF!)</f>
        <v>#REF!</v>
      </c>
      <c r="O32" s="1043"/>
      <c r="P32" s="1044"/>
      <c r="Q32" s="1064"/>
      <c r="R32" s="1043"/>
      <c r="S32" s="1044"/>
      <c r="T32" s="1064"/>
      <c r="U32" s="1043"/>
      <c r="V32" s="1044"/>
      <c r="W32" s="1064"/>
      <c r="X32" s="1064"/>
      <c r="Y32" s="1064"/>
      <c r="Z32" s="1064"/>
      <c r="AA32" s="1064"/>
      <c r="AB32" s="1064"/>
      <c r="AC32" s="1064"/>
      <c r="AD32" s="1064"/>
      <c r="AE32" s="1064"/>
      <c r="AF32" s="1064"/>
      <c r="AG32" s="1069"/>
      <c r="AH32" s="1070"/>
      <c r="AI32" s="1071"/>
      <c r="AJ32" s="1227"/>
      <c r="AK32" s="1227"/>
      <c r="AL32" s="1227"/>
      <c r="AM32" s="1228"/>
      <c r="AN32" s="1229"/>
      <c r="AO32" s="1230"/>
      <c r="AP32" s="1231"/>
      <c r="AQ32" s="1065"/>
      <c r="AR32" s="1233"/>
      <c r="AS32" s="1038"/>
    </row>
    <row r="33" spans="1:45" ht="20.100000000000001" customHeight="1">
      <c r="R33" s="1083"/>
      <c r="S33" s="1083"/>
      <c r="T33" s="1083"/>
      <c r="U33" s="1083"/>
      <c r="V33" s="1083"/>
      <c r="W33" s="1083"/>
      <c r="X33" s="1083"/>
      <c r="Y33" s="1083"/>
      <c r="Z33" s="1083"/>
      <c r="AA33" s="1083"/>
      <c r="AB33" s="1083"/>
      <c r="AC33" s="1083"/>
      <c r="AD33" s="1083"/>
      <c r="AE33" s="1083"/>
      <c r="AF33" s="1083"/>
      <c r="AG33" s="1083"/>
      <c r="AH33" s="1083"/>
      <c r="AI33" s="1083"/>
    </row>
    <row r="34" spans="1:45" s="1237" customFormat="1" ht="20.100000000000001" hidden="1" customHeight="1">
      <c r="A34" s="1235" t="str">
        <f>参加チーム!E14</f>
        <v>ふれあい低学年の部</v>
      </c>
      <c r="B34" s="1236"/>
      <c r="D34" s="1238"/>
      <c r="G34" s="1238"/>
      <c r="J34" s="1238"/>
      <c r="M34" s="1238"/>
      <c r="P34" s="1238"/>
      <c r="R34" s="1239"/>
      <c r="S34" s="1239"/>
      <c r="T34" s="1239"/>
      <c r="U34" s="1239"/>
      <c r="V34" s="1239"/>
      <c r="W34" s="1239"/>
      <c r="X34" s="1239"/>
      <c r="Y34" s="1239"/>
      <c r="Z34" s="1239"/>
      <c r="AA34" s="1239"/>
      <c r="AB34" s="1239"/>
      <c r="AC34" s="1239"/>
      <c r="AD34" s="1239"/>
      <c r="AE34" s="1239"/>
      <c r="AF34" s="1239"/>
      <c r="AG34" s="1239"/>
      <c r="AH34" s="1239"/>
      <c r="AI34" s="1239"/>
      <c r="AN34" s="1240"/>
      <c r="AO34" s="1241"/>
      <c r="AP34" s="1240"/>
      <c r="AQ34" s="1236"/>
      <c r="AR34" s="1236"/>
    </row>
    <row r="35" spans="1:45" s="1237" customFormat="1" ht="20.100000000000001" hidden="1" customHeight="1">
      <c r="A35" s="1242" t="s">
        <v>5</v>
      </c>
      <c r="B35" s="1242"/>
      <c r="C35" s="1242">
        <v>1</v>
      </c>
      <c r="D35" s="1242"/>
      <c r="E35" s="1242"/>
      <c r="F35" s="1242">
        <v>2</v>
      </c>
      <c r="G35" s="1242"/>
      <c r="H35" s="1242"/>
      <c r="I35" s="1242">
        <v>3</v>
      </c>
      <c r="J35" s="1242"/>
      <c r="K35" s="1242"/>
      <c r="L35" s="1242">
        <v>4</v>
      </c>
      <c r="M35" s="1242"/>
      <c r="N35" s="1242"/>
      <c r="O35" s="1242">
        <v>5</v>
      </c>
      <c r="P35" s="1242"/>
      <c r="Q35" s="1242"/>
      <c r="R35" s="1242">
        <v>6</v>
      </c>
      <c r="S35" s="1242"/>
      <c r="T35" s="1242"/>
      <c r="U35" s="1242"/>
      <c r="V35" s="1242"/>
      <c r="W35" s="1242"/>
      <c r="X35" s="1242"/>
      <c r="Y35" s="1242"/>
      <c r="Z35" s="1242"/>
      <c r="AA35" s="1242"/>
      <c r="AB35" s="1242"/>
      <c r="AC35" s="1242"/>
      <c r="AD35" s="1242"/>
      <c r="AE35" s="1242"/>
      <c r="AF35" s="1242"/>
      <c r="AG35" s="1243"/>
      <c r="AH35" s="1244"/>
      <c r="AI35" s="1245"/>
      <c r="AJ35" s="1246" t="s">
        <v>1</v>
      </c>
      <c r="AK35" s="1246" t="s">
        <v>2</v>
      </c>
      <c r="AL35" s="1246" t="s">
        <v>3</v>
      </c>
      <c r="AM35" s="1247" t="s">
        <v>0</v>
      </c>
      <c r="AN35" s="1242" t="s">
        <v>7</v>
      </c>
      <c r="AO35" s="1242"/>
      <c r="AP35" s="1242"/>
      <c r="AQ35" s="1247" t="s">
        <v>6</v>
      </c>
      <c r="AR35" s="1247" t="s">
        <v>42</v>
      </c>
    </row>
    <row r="36" spans="1:45" s="1262" customFormat="1" ht="20.100000000000001" hidden="1" customHeight="1">
      <c r="A36" s="1248" t="s">
        <v>10</v>
      </c>
      <c r="B36" s="1249" t="str">
        <f>IF(A36="","＊＊＊＊＊＊＊＊＊＊",IF(ISNA(VLOOKUP(A36,参加ＴＭ,2,FALSE)),"",VLOOKUP(A36,参加ＴＭ,2,FALSE)))</f>
        <v>平成BLUEtreeリトル</v>
      </c>
      <c r="C36" s="1250"/>
      <c r="D36" s="1251"/>
      <c r="E36" s="1252"/>
      <c r="F36" s="1096"/>
      <c r="G36" s="1097"/>
      <c r="H36" s="1098"/>
      <c r="I36" s="1096"/>
      <c r="J36" s="1097"/>
      <c r="K36" s="1098"/>
      <c r="L36" s="1096"/>
      <c r="M36" s="1097"/>
      <c r="N36" s="1098"/>
      <c r="O36" s="1096"/>
      <c r="P36" s="1097"/>
      <c r="Q36" s="1098"/>
      <c r="R36" s="1096"/>
      <c r="S36" s="1097"/>
      <c r="T36" s="1098"/>
      <c r="U36" s="1096"/>
      <c r="V36" s="1253"/>
      <c r="W36" s="1098"/>
      <c r="X36" s="1096"/>
      <c r="Y36" s="1253"/>
      <c r="Z36" s="1098"/>
      <c r="AA36" s="1096"/>
      <c r="AB36" s="1253"/>
      <c r="AC36" s="1098"/>
      <c r="AD36" s="1096"/>
      <c r="AE36" s="1253"/>
      <c r="AF36" s="1098"/>
      <c r="AG36" s="1096"/>
      <c r="AH36" s="1253"/>
      <c r="AI36" s="1098"/>
      <c r="AJ36" s="1254">
        <f>COUNTIF($C36:$AI36,"○")</f>
        <v>0</v>
      </c>
      <c r="AK36" s="1254">
        <f>COUNTIF($C36:$AI36,"△")</f>
        <v>0</v>
      </c>
      <c r="AL36" s="1254">
        <f>COUNTIF($C36:$AI36,"×")</f>
        <v>0</v>
      </c>
      <c r="AM36" s="1255">
        <f>AJ36*2+AK36</f>
        <v>0</v>
      </c>
      <c r="AN36" s="1256"/>
      <c r="AO36" s="1257" t="s">
        <v>4</v>
      </c>
      <c r="AP36" s="1258"/>
      <c r="AQ36" s="1259"/>
      <c r="AR36" s="1260"/>
      <c r="AS36" s="1261">
        <f>AM36*10000000+AN36*100000+AR36*100+(100-AP36)</f>
        <v>100</v>
      </c>
    </row>
    <row r="37" spans="1:45" s="1262" customFormat="1" ht="20.100000000000001" hidden="1" customHeight="1">
      <c r="A37" s="1248"/>
      <c r="B37" s="1263"/>
      <c r="C37" s="1264"/>
      <c r="D37" s="1265"/>
      <c r="E37" s="1266"/>
      <c r="F37" s="1102" t="str">
        <f>IF(ISERR(INDEX(予選成績,F36,H36*7-3)),"",IF(INDEX(予選成績,F36,H36*7-3)="","",INDEX(予選成績,F36,H36*7-3)))</f>
        <v/>
      </c>
      <c r="G37" s="1103" t="s">
        <v>4</v>
      </c>
      <c r="H37" s="1104" t="str">
        <f>IF(ISERR(INDEX(予選成績,F36,H36*7)),"",IF(INDEX(予選成績,F36,H36*7)="","",INDEX(予選成績,F36,H36*7)))</f>
        <v/>
      </c>
      <c r="I37" s="1102" t="str">
        <f>IF(ISERR(INDEX(予選成績,I36,K36*7-3)),"",IF(INDEX(予選成績,I36,K36*7-3)="","",INDEX(予選成績,I36,K36*7-3)))</f>
        <v/>
      </c>
      <c r="J37" s="1103" t="s">
        <v>4</v>
      </c>
      <c r="K37" s="1104" t="str">
        <f>IF(ISERR(INDEX(予選成績,I36,K36*7)),"",IF(INDEX(予選成績,I36,K36*7)="","",INDEX(予選成績,I36,K36*7)))</f>
        <v/>
      </c>
      <c r="L37" s="1102" t="str">
        <f>IF(ISERR(INDEX(予選成績,L36,N36*7-3)),"",IF(INDEX(予選成績,L36,N36*7-3)="","",INDEX(予選成績,L36,N36*7-3)))</f>
        <v/>
      </c>
      <c r="M37" s="1103" t="s">
        <v>4</v>
      </c>
      <c r="N37" s="1104" t="str">
        <f>IF(ISERR(INDEX(予選成績,L36,N36*7)),"",IF(INDEX(予選成績,L36,N36*7)="","",INDEX(予選成績,L36,N36*7)))</f>
        <v/>
      </c>
      <c r="O37" s="1102" t="str">
        <f>IF(ISERR(INDEX(予選成績,O36,Q36*7-3)),"",IF(INDEX(予選成績,O36,Q36*7-3)="","",INDEX(予選成績,O36,Q36*7-3)))</f>
        <v/>
      </c>
      <c r="P37" s="1103" t="s">
        <v>4</v>
      </c>
      <c r="Q37" s="1104" t="str">
        <f>IF(ISERR(INDEX(予選成績,O36,Q36*7)),"",IF(INDEX(予選成績,O36,Q36*7)="","",INDEX(予選成績,O36,Q36*7)))</f>
        <v/>
      </c>
      <c r="R37" s="1102" t="str">
        <f>IF(ISERR(INDEX(予選成績,R36,T36*7-3)),"",IF(INDEX(予選成績,R36,T36*7-3)="","",INDEX(予選成績,R36,T36*7-3)))</f>
        <v/>
      </c>
      <c r="S37" s="1103" t="s">
        <v>4</v>
      </c>
      <c r="T37" s="1104" t="str">
        <f>IF(ISERR(INDEX(予選成績,R36,T36*7)),"",IF(INDEX(予選成績,R36,T36*7)="","",INDEX(予選成績,R36,T36*7)))</f>
        <v/>
      </c>
      <c r="U37" s="1102"/>
      <c r="V37" s="1103"/>
      <c r="W37" s="1104"/>
      <c r="X37" s="1102"/>
      <c r="Y37" s="1103"/>
      <c r="Z37" s="1104"/>
      <c r="AA37" s="1102"/>
      <c r="AB37" s="1103"/>
      <c r="AC37" s="1104"/>
      <c r="AD37" s="1102"/>
      <c r="AE37" s="1103"/>
      <c r="AF37" s="1104"/>
      <c r="AG37" s="1102"/>
      <c r="AH37" s="1103"/>
      <c r="AI37" s="1104"/>
      <c r="AJ37" s="1254"/>
      <c r="AK37" s="1254"/>
      <c r="AL37" s="1254"/>
      <c r="AM37" s="1255"/>
      <c r="AN37" s="1256"/>
      <c r="AO37" s="1257"/>
      <c r="AP37" s="1258"/>
      <c r="AQ37" s="1259"/>
      <c r="AR37" s="1260"/>
      <c r="AS37" s="1261"/>
    </row>
    <row r="38" spans="1:45" s="1262" customFormat="1" ht="20.100000000000001" hidden="1" customHeight="1">
      <c r="A38" s="1248" t="s">
        <v>12</v>
      </c>
      <c r="B38" s="1249" t="str">
        <f>IF(A38="","＊＊＊＊＊＊＊＊＊＊",IF(ISNA(VLOOKUP(A38,参加ＴＭ,2,FALSE)),"",VLOOKUP(A38,参加ＴＭ,2,FALSE)))</f>
        <v>大林ファイターズリトル</v>
      </c>
      <c r="C38" s="1108"/>
      <c r="D38" s="1097" t="str">
        <f>IF(C39="","",IF(C39=E39,"△",IF(C39&gt;E39,"○","×")))</f>
        <v/>
      </c>
      <c r="E38" s="1098"/>
      <c r="F38" s="1250"/>
      <c r="G38" s="1251"/>
      <c r="H38" s="1252"/>
      <c r="I38" s="1096"/>
      <c r="J38" s="1097"/>
      <c r="K38" s="1098"/>
      <c r="L38" s="1096"/>
      <c r="M38" s="1097"/>
      <c r="N38" s="1098"/>
      <c r="O38" s="1096"/>
      <c r="P38" s="1097"/>
      <c r="Q38" s="1098"/>
      <c r="R38" s="1096"/>
      <c r="S38" s="1097"/>
      <c r="T38" s="1098"/>
      <c r="U38" s="1096"/>
      <c r="V38" s="1111"/>
      <c r="W38" s="1098"/>
      <c r="X38" s="1096"/>
      <c r="Y38" s="1111"/>
      <c r="Z38" s="1098"/>
      <c r="AA38" s="1096"/>
      <c r="AB38" s="1111"/>
      <c r="AC38" s="1098"/>
      <c r="AD38" s="1096"/>
      <c r="AE38" s="1111"/>
      <c r="AF38" s="1098"/>
      <c r="AG38" s="1096"/>
      <c r="AH38" s="1253"/>
      <c r="AI38" s="1098"/>
      <c r="AJ38" s="1254">
        <f>COUNTIF($C38:$AI38,"○")</f>
        <v>0</v>
      </c>
      <c r="AK38" s="1254">
        <f>COUNTIF($C38:$AI38,"△")</f>
        <v>0</v>
      </c>
      <c r="AL38" s="1254">
        <f>COUNTIF($C38:$AI38,"×")</f>
        <v>0</v>
      </c>
      <c r="AM38" s="1255">
        <f>AJ38*2+AK38</f>
        <v>0</v>
      </c>
      <c r="AN38" s="1256"/>
      <c r="AO38" s="1257" t="s">
        <v>4</v>
      </c>
      <c r="AP38" s="1258"/>
      <c r="AQ38" s="1259"/>
      <c r="AR38" s="1260"/>
      <c r="AS38" s="1261">
        <f>AM38*10000000+AN38*100000+AR38*100+(100-AP38)</f>
        <v>100</v>
      </c>
    </row>
    <row r="39" spans="1:45" s="1262" customFormat="1" ht="20.100000000000001" hidden="1" customHeight="1">
      <c r="A39" s="1248"/>
      <c r="B39" s="1263"/>
      <c r="C39" s="1102" t="str">
        <f>IF(H37="","",H37)</f>
        <v/>
      </c>
      <c r="D39" s="1103" t="s">
        <v>4</v>
      </c>
      <c r="E39" s="1104" t="str">
        <f>IF(F37="","",F37)</f>
        <v/>
      </c>
      <c r="F39" s="1264"/>
      <c r="G39" s="1265"/>
      <c r="H39" s="1266"/>
      <c r="I39" s="1102" t="str">
        <f>IF(ISERR(INDEX(予選成績,I38,K38*7-3)),"",IF(INDEX(予選成績,I38,K38*7-3)="","",INDEX(予選成績,I38,K38*7-3)))</f>
        <v/>
      </c>
      <c r="J39" s="1103" t="s">
        <v>4</v>
      </c>
      <c r="K39" s="1104" t="str">
        <f>IF(ISERR(INDEX(予選成績,I38,K38*7)),"",IF(INDEX(予選成績,I38,K38*7)="","",INDEX(予選成績,I38,K38*7)))</f>
        <v>チーム</v>
      </c>
      <c r="L39" s="1102" t="str">
        <f>IF(ISERR(INDEX(予選成績,L38,N38*7-3)),"",IF(INDEX(予選成績,L38,N38*7-3)="","",INDEX(予選成績,L38,N38*7-3)))</f>
        <v/>
      </c>
      <c r="M39" s="1103" t="s">
        <v>4</v>
      </c>
      <c r="N39" s="1104" t="str">
        <f>IF(ISERR(INDEX(予選成績,L38,N38*7)),"",IF(INDEX(予選成績,L38,N38*7)="","",INDEX(予選成績,L38,N38*7)))</f>
        <v>チーム</v>
      </c>
      <c r="O39" s="1102" t="str">
        <f>IF(ISERR(INDEX(予選成績,O38,Q38*7-3)),"",IF(INDEX(予選成績,O38,Q38*7-3)="","",INDEX(予選成績,O38,Q38*7-3)))</f>
        <v/>
      </c>
      <c r="P39" s="1103" t="s">
        <v>4</v>
      </c>
      <c r="Q39" s="1104" t="str">
        <f>IF(ISERR(INDEX(予選成績,O38,Q38*7)),"",IF(INDEX(予選成績,O38,Q38*7)="","",INDEX(予選成績,O38,Q38*7)))</f>
        <v/>
      </c>
      <c r="R39" s="1102" t="str">
        <f>IF(ISERR(INDEX(予選成績,R38,T38*7-3)),"",IF(INDEX(予選成績,R38,T38*7-3)="","",INDEX(予選成績,R38,T38*7-3)))</f>
        <v/>
      </c>
      <c r="S39" s="1103" t="s">
        <v>4</v>
      </c>
      <c r="T39" s="1104" t="str">
        <f>IF(ISERR(INDEX(予選成績,R38,T38*7)),"",IF(INDEX(予選成績,R38,T38*7)="","",INDEX(予選成績,R38,T38*7)))</f>
        <v/>
      </c>
      <c r="U39" s="1102"/>
      <c r="V39" s="1103"/>
      <c r="W39" s="1104"/>
      <c r="X39" s="1102"/>
      <c r="Y39" s="1103"/>
      <c r="Z39" s="1104"/>
      <c r="AA39" s="1102"/>
      <c r="AB39" s="1103"/>
      <c r="AC39" s="1104"/>
      <c r="AD39" s="1102"/>
      <c r="AE39" s="1103"/>
      <c r="AF39" s="1104"/>
      <c r="AG39" s="1102"/>
      <c r="AH39" s="1103"/>
      <c r="AI39" s="1104"/>
      <c r="AJ39" s="1254"/>
      <c r="AK39" s="1254"/>
      <c r="AL39" s="1254"/>
      <c r="AM39" s="1255"/>
      <c r="AN39" s="1256"/>
      <c r="AO39" s="1257"/>
      <c r="AP39" s="1258"/>
      <c r="AQ39" s="1259"/>
      <c r="AR39" s="1260"/>
      <c r="AS39" s="1261"/>
    </row>
    <row r="40" spans="1:45" s="1262" customFormat="1" ht="20.100000000000001" hidden="1" customHeight="1">
      <c r="A40" s="1248" t="s">
        <v>19</v>
      </c>
      <c r="B40" s="1249" t="str">
        <f>IF(A40="","＊＊＊＊＊＊＊＊＊＊",IF(ISNA(VLOOKUP(A40,参加ＴＭ,2,FALSE)),"",VLOOKUP(A40,参加ＴＭ,2,FALSE)))</f>
        <v>やまっこファイターズ</v>
      </c>
      <c r="C40" s="1108"/>
      <c r="D40" s="1097" t="str">
        <f>IF(C41="","",IF(C41=E41,"△",IF(C41&gt;E41,"○","×")))</f>
        <v/>
      </c>
      <c r="E40" s="1098"/>
      <c r="F40" s="1108"/>
      <c r="G40" s="1097" t="str">
        <f>IF(F41="","",IF(F41=H41,"△",IF(F41&gt;H41,"○","×")))</f>
        <v>○</v>
      </c>
      <c r="H40" s="1098"/>
      <c r="I40" s="1250"/>
      <c r="J40" s="1251"/>
      <c r="K40" s="1252"/>
      <c r="L40" s="1096">
        <v>4</v>
      </c>
      <c r="M40" s="1097" t="str">
        <f>IF(L41="","",IF(L41=N41,"△",IF(L41&gt;N41,"○","×")))</f>
        <v/>
      </c>
      <c r="N40" s="1098">
        <v>3</v>
      </c>
      <c r="O40" s="1096">
        <v>17</v>
      </c>
      <c r="P40" s="1097" t="str">
        <f>IF(O41="","",IF(O41=Q41,"△",IF(O41&gt;Q41,"○","×")))</f>
        <v/>
      </c>
      <c r="Q40" s="1098">
        <v>1</v>
      </c>
      <c r="R40" s="1096">
        <v>21</v>
      </c>
      <c r="S40" s="1097" t="str">
        <f>IF(R41="","",IF(R41=T41,"△",IF(R41&gt;T41,"○","×")))</f>
        <v/>
      </c>
      <c r="T40" s="1098">
        <v>3</v>
      </c>
      <c r="U40" s="1096"/>
      <c r="V40" s="1253"/>
      <c r="W40" s="1098"/>
      <c r="X40" s="1096"/>
      <c r="Y40" s="1253"/>
      <c r="Z40" s="1098"/>
      <c r="AA40" s="1096"/>
      <c r="AB40" s="1253"/>
      <c r="AC40" s="1098"/>
      <c r="AD40" s="1096"/>
      <c r="AE40" s="1253"/>
      <c r="AF40" s="1098"/>
      <c r="AG40" s="1096"/>
      <c r="AH40" s="1111"/>
      <c r="AI40" s="1098"/>
      <c r="AJ40" s="1254">
        <f>COUNTIF($C40:$AI40,"○")</f>
        <v>1</v>
      </c>
      <c r="AK40" s="1254">
        <f>COUNTIF($C40:$AI40,"△")</f>
        <v>0</v>
      </c>
      <c r="AL40" s="1254">
        <f>COUNTIF($C40:$AI40,"×")</f>
        <v>0</v>
      </c>
      <c r="AM40" s="1255">
        <f>AJ40*2+AK40</f>
        <v>2</v>
      </c>
      <c r="AN40" s="1256"/>
      <c r="AO40" s="1257" t="s">
        <v>4</v>
      </c>
      <c r="AP40" s="1258"/>
      <c r="AQ40" s="1259"/>
      <c r="AR40" s="1260"/>
      <c r="AS40" s="1261">
        <f>AM40*10000000+AN40*100000+AR40*100+(100-AP40)</f>
        <v>20000100</v>
      </c>
    </row>
    <row r="41" spans="1:45" s="1262" customFormat="1" ht="20.100000000000001" hidden="1" customHeight="1">
      <c r="A41" s="1248"/>
      <c r="B41" s="1263"/>
      <c r="C41" s="1102" t="str">
        <f>IF(K37="","",K37)</f>
        <v/>
      </c>
      <c r="D41" s="1103" t="s">
        <v>4</v>
      </c>
      <c r="E41" s="1104" t="str">
        <f>IF(I37="","",I37)</f>
        <v/>
      </c>
      <c r="F41" s="1102" t="str">
        <f>IF(K39="","",K39)</f>
        <v>チーム</v>
      </c>
      <c r="G41" s="1103" t="s">
        <v>4</v>
      </c>
      <c r="H41" s="1104" t="str">
        <f>IF(I39="","",I39)</f>
        <v/>
      </c>
      <c r="I41" s="1264"/>
      <c r="J41" s="1265"/>
      <c r="K41" s="1266"/>
      <c r="L41" s="1102" t="str">
        <f>IF(ISERR(INDEX(予選成績,L40,N40*7-3)),"",IF(INDEX(予選成績,L40,N40*7-3)="","",INDEX(予選成績,L40,N40*7-3)))</f>
        <v/>
      </c>
      <c r="M41" s="1103" t="s">
        <v>4</v>
      </c>
      <c r="N41" s="1104" t="str">
        <f>IF(ISERR(INDEX(予選成績,L40,N40*7)),"",IF(INDEX(予選成績,L40,N40*7)="","",INDEX(予選成績,L40,N40*7)))</f>
        <v/>
      </c>
      <c r="O41" s="1102" t="str">
        <f>IF(ISERR(INDEX(予選成績,O40,Q40*7-3)),"",IF(INDEX(予選成績,O40,Q40*7-3)="","",INDEX(予選成績,O40,Q40*7-3)))</f>
        <v/>
      </c>
      <c r="P41" s="1103" t="s">
        <v>4</v>
      </c>
      <c r="Q41" s="1104" t="str">
        <f>IF(ISERR(INDEX(予選成績,O40,Q40*7)),"",IF(INDEX(予選成績,O40,Q40*7)="","",INDEX(予選成績,O40,Q40*7)))</f>
        <v/>
      </c>
      <c r="R41" s="1102" t="str">
        <f>IF(ISERR(INDEX(予選成績,R40,T40*7-3)),"",IF(INDEX(予選成績,R40,T40*7-3)="","",INDEX(予選成績,R40,T40*7-3)))</f>
        <v/>
      </c>
      <c r="S41" s="1103" t="s">
        <v>4</v>
      </c>
      <c r="T41" s="1104" t="str">
        <f>IF(ISERR(INDEX(予選成績,R40,T40*7)),"",IF(INDEX(予選成績,R40,T40*7)="","",INDEX(予選成績,R40,T40*7)))</f>
        <v/>
      </c>
      <c r="U41" s="1102"/>
      <c r="V41" s="1103"/>
      <c r="W41" s="1104"/>
      <c r="X41" s="1102"/>
      <c r="Y41" s="1103"/>
      <c r="Z41" s="1104"/>
      <c r="AA41" s="1102"/>
      <c r="AB41" s="1103"/>
      <c r="AC41" s="1104"/>
      <c r="AD41" s="1102"/>
      <c r="AE41" s="1103"/>
      <c r="AF41" s="1104"/>
      <c r="AG41" s="1102"/>
      <c r="AH41" s="1103"/>
      <c r="AI41" s="1104"/>
      <c r="AJ41" s="1254"/>
      <c r="AK41" s="1254"/>
      <c r="AL41" s="1254"/>
      <c r="AM41" s="1255"/>
      <c r="AN41" s="1256"/>
      <c r="AO41" s="1257"/>
      <c r="AP41" s="1258"/>
      <c r="AQ41" s="1259"/>
      <c r="AR41" s="1260"/>
      <c r="AS41" s="1261"/>
    </row>
    <row r="42" spans="1:45" s="1262" customFormat="1" ht="20.100000000000001" hidden="1" customHeight="1">
      <c r="A42" s="1248" t="s">
        <v>18</v>
      </c>
      <c r="B42" s="1249" t="str">
        <f>IF(A42="","＊＊＊＊＊＊＊＊＊＊",IF(ISNA(VLOOKUP(A42,参加ＴＭ,2,FALSE)),"",VLOOKUP(A42,参加ＴＭ,2,FALSE)))</f>
        <v>かみごうドッジC</v>
      </c>
      <c r="C42" s="1108"/>
      <c r="D42" s="1097" t="str">
        <f>IF(C43="","",IF(C43=E43,"△",IF(C43&gt;E43,"○","×")))</f>
        <v/>
      </c>
      <c r="E42" s="1098"/>
      <c r="F42" s="1108"/>
      <c r="G42" s="1097" t="str">
        <f>IF(F43="","",IF(F43=H43,"△",IF(F43&gt;H43,"○","×")))</f>
        <v>○</v>
      </c>
      <c r="H42" s="1098"/>
      <c r="I42" s="1108"/>
      <c r="J42" s="1097" t="str">
        <f>IF(I43="","",IF(I43=K43,"△",IF(I43&gt;K43,"○","×")))</f>
        <v/>
      </c>
      <c r="K42" s="1267"/>
      <c r="L42" s="1250"/>
      <c r="M42" s="1251"/>
      <c r="N42" s="1252"/>
      <c r="O42" s="1096">
        <v>22</v>
      </c>
      <c r="P42" s="1097" t="str">
        <f>IF(O43="","",IF(O43=Q43,"△",IF(O43&gt;Q43,"○","×")))</f>
        <v/>
      </c>
      <c r="Q42" s="1098">
        <v>1</v>
      </c>
      <c r="R42" s="1096">
        <v>12</v>
      </c>
      <c r="S42" s="1097" t="str">
        <f>IF(R43="","",IF(R43=T43,"△",IF(R43&gt;T43,"○","×")))</f>
        <v/>
      </c>
      <c r="T42" s="1098">
        <v>2</v>
      </c>
      <c r="U42" s="1096"/>
      <c r="V42" s="1111"/>
      <c r="W42" s="1098"/>
      <c r="X42" s="1096"/>
      <c r="Y42" s="1111"/>
      <c r="Z42" s="1098"/>
      <c r="AA42" s="1096"/>
      <c r="AB42" s="1111"/>
      <c r="AC42" s="1098"/>
      <c r="AD42" s="1096"/>
      <c r="AE42" s="1111"/>
      <c r="AF42" s="1098"/>
      <c r="AG42" s="1096"/>
      <c r="AH42" s="1253"/>
      <c r="AI42" s="1098"/>
      <c r="AJ42" s="1254">
        <f>COUNTIF($C42:$AI42,"○")</f>
        <v>1</v>
      </c>
      <c r="AK42" s="1254">
        <f>COUNTIF($C42:$AI42,"△")</f>
        <v>0</v>
      </c>
      <c r="AL42" s="1254">
        <f>COUNTIF($C42:$AI42,"×")</f>
        <v>0</v>
      </c>
      <c r="AM42" s="1255">
        <f>AJ42*2+AK42</f>
        <v>2</v>
      </c>
      <c r="AN42" s="1256"/>
      <c r="AO42" s="1257" t="s">
        <v>4</v>
      </c>
      <c r="AP42" s="1258"/>
      <c r="AQ42" s="1259"/>
      <c r="AR42" s="1260"/>
      <c r="AS42" s="1261">
        <f>AM42*10000000+AN42*100000+AR42*100+(100-AP42)</f>
        <v>20000100</v>
      </c>
    </row>
    <row r="43" spans="1:45" s="1262" customFormat="1" ht="20.100000000000001" hidden="1" customHeight="1">
      <c r="A43" s="1248"/>
      <c r="B43" s="1263"/>
      <c r="C43" s="1102" t="str">
        <f>IF(N37="","",N37)</f>
        <v/>
      </c>
      <c r="D43" s="1103" t="s">
        <v>4</v>
      </c>
      <c r="E43" s="1104" t="str">
        <f>IF(L37="","",L37)</f>
        <v/>
      </c>
      <c r="F43" s="1102" t="str">
        <f>IF(N39="","",N39)</f>
        <v>チーム</v>
      </c>
      <c r="G43" s="1103" t="s">
        <v>4</v>
      </c>
      <c r="H43" s="1104" t="str">
        <f>IF(L39="","",L39)</f>
        <v/>
      </c>
      <c r="I43" s="1102" t="str">
        <f>IF(N41="","",N41)</f>
        <v/>
      </c>
      <c r="J43" s="1103" t="s">
        <v>4</v>
      </c>
      <c r="K43" s="1268" t="str">
        <f>IF(L41="","",L41)</f>
        <v/>
      </c>
      <c r="L43" s="1264"/>
      <c r="M43" s="1265"/>
      <c r="N43" s="1266"/>
      <c r="O43" s="1102" t="str">
        <f>IF(ISERR(INDEX(予選成績,O42,Q42*7-3)),"",IF(INDEX(予選成績,O42,Q42*7-3)="","",INDEX(予選成績,O42,Q42*7-3)))</f>
        <v/>
      </c>
      <c r="P43" s="1103" t="s">
        <v>4</v>
      </c>
      <c r="Q43" s="1104" t="str">
        <f>IF(ISERR(INDEX(予選成績,O42,Q42*7)),"",IF(INDEX(予選成績,O42,Q42*7)="","",INDEX(予選成績,O42,Q42*7)))</f>
        <v/>
      </c>
      <c r="R43" s="1102" t="str">
        <f>IF(ISERR(INDEX(予選成績,R42,T42*7-3)),"",IF(INDEX(予選成績,R42,T42*7-3)="","",INDEX(予選成績,R42,T42*7-3)))</f>
        <v/>
      </c>
      <c r="S43" s="1103" t="s">
        <v>4</v>
      </c>
      <c r="T43" s="1104" t="str">
        <f>IF(ISERR(INDEX(予選成績,R42,T42*7)),"",IF(INDEX(予選成績,R42,T42*7)="","",INDEX(予選成績,R42,T42*7)))</f>
        <v/>
      </c>
      <c r="U43" s="1102"/>
      <c r="V43" s="1103"/>
      <c r="W43" s="1104"/>
      <c r="X43" s="1102"/>
      <c r="Y43" s="1103"/>
      <c r="Z43" s="1104"/>
      <c r="AA43" s="1102"/>
      <c r="AB43" s="1103"/>
      <c r="AC43" s="1104"/>
      <c r="AD43" s="1102"/>
      <c r="AE43" s="1103"/>
      <c r="AF43" s="1104"/>
      <c r="AG43" s="1102"/>
      <c r="AH43" s="1103"/>
      <c r="AI43" s="1104"/>
      <c r="AJ43" s="1254"/>
      <c r="AK43" s="1254"/>
      <c r="AL43" s="1254"/>
      <c r="AM43" s="1255"/>
      <c r="AN43" s="1256"/>
      <c r="AO43" s="1257"/>
      <c r="AP43" s="1258"/>
      <c r="AQ43" s="1259"/>
      <c r="AR43" s="1260"/>
      <c r="AS43" s="1261"/>
    </row>
    <row r="44" spans="1:45" s="1262" customFormat="1" ht="20.100000000000001" hidden="1" customHeight="1">
      <c r="A44" s="1248" t="s">
        <v>94</v>
      </c>
      <c r="B44" s="1249" t="str">
        <f>IF(A44="","＊＊＊＊＊＊＊＊＊＊",IF(ISNA(VLOOKUP(A44,参加ＴＭ,2,FALSE)),"",VLOOKUP(A44,参加ＴＭ,2,FALSE)))</f>
        <v>ミラクル☆キッズ</v>
      </c>
      <c r="C44" s="1108"/>
      <c r="D44" s="1097" t="str">
        <f>IF(C45="","",IF(C45=E45,"△",IF(C45&gt;E45,"○","×")))</f>
        <v/>
      </c>
      <c r="E44" s="1098"/>
      <c r="F44" s="1108"/>
      <c r="G44" s="1097" t="str">
        <f>IF(F45="","",IF(F45=H45,"△",IF(F45&gt;H45,"○","×")))</f>
        <v/>
      </c>
      <c r="H44" s="1098"/>
      <c r="I44" s="1108"/>
      <c r="J44" s="1097" t="str">
        <f>IF(I45="","",IF(I45=K45,"△",IF(I45&gt;K45,"○","×")))</f>
        <v/>
      </c>
      <c r="K44" s="1098"/>
      <c r="L44" s="1108"/>
      <c r="M44" s="1097" t="str">
        <f>IF(L45="","",IF(L45=N45,"△",IF(L45&gt;N45,"○","×")))</f>
        <v/>
      </c>
      <c r="N44" s="1098"/>
      <c r="O44" s="1250"/>
      <c r="P44" s="1251"/>
      <c r="Q44" s="1252"/>
      <c r="R44" s="1096">
        <v>19</v>
      </c>
      <c r="S44" s="1097" t="str">
        <f>IF(R45="","",IF(R45=T45,"△",IF(R45&gt;T45,"○","×")))</f>
        <v/>
      </c>
      <c r="T44" s="1098">
        <v>3</v>
      </c>
      <c r="U44" s="1096"/>
      <c r="V44" s="1253"/>
      <c r="W44" s="1098"/>
      <c r="X44" s="1096"/>
      <c r="Y44" s="1253"/>
      <c r="Z44" s="1098"/>
      <c r="AA44" s="1096"/>
      <c r="AB44" s="1253"/>
      <c r="AC44" s="1098"/>
      <c r="AD44" s="1096"/>
      <c r="AE44" s="1253"/>
      <c r="AF44" s="1098"/>
      <c r="AG44" s="1096"/>
      <c r="AH44" s="1111"/>
      <c r="AI44" s="1098"/>
      <c r="AJ44" s="1254">
        <f>COUNTIF($C44:$AI44,"○")</f>
        <v>0</v>
      </c>
      <c r="AK44" s="1254">
        <f>COUNTIF($C44:$AI44,"△")</f>
        <v>0</v>
      </c>
      <c r="AL44" s="1254">
        <f>COUNTIF($C44:$AI44,"×")</f>
        <v>0</v>
      </c>
      <c r="AM44" s="1255">
        <f>AJ44*2+AK44</f>
        <v>0</v>
      </c>
      <c r="AN44" s="1256"/>
      <c r="AO44" s="1257" t="s">
        <v>4</v>
      </c>
      <c r="AP44" s="1258"/>
      <c r="AQ44" s="1259"/>
      <c r="AR44" s="1260"/>
      <c r="AS44" s="1261">
        <f>AM44*10000000+AN44*100000+AR44*100+(100-AP44)</f>
        <v>100</v>
      </c>
    </row>
    <row r="45" spans="1:45" s="1262" customFormat="1" ht="20.100000000000001" hidden="1" customHeight="1">
      <c r="A45" s="1248"/>
      <c r="B45" s="1263"/>
      <c r="C45" s="1102" t="str">
        <f>IF(Q37="","",Q37)</f>
        <v/>
      </c>
      <c r="D45" s="1103" t="s">
        <v>4</v>
      </c>
      <c r="E45" s="1104" t="str">
        <f>IF(O37="","",O37)</f>
        <v/>
      </c>
      <c r="F45" s="1102" t="str">
        <f>IF(Q39="","",Q39)</f>
        <v/>
      </c>
      <c r="G45" s="1103" t="s">
        <v>4</v>
      </c>
      <c r="H45" s="1104" t="str">
        <f>IF(O39="","",O39)</f>
        <v/>
      </c>
      <c r="I45" s="1102" t="str">
        <f>IF(Q41="","",Q41)</f>
        <v/>
      </c>
      <c r="J45" s="1103" t="s">
        <v>4</v>
      </c>
      <c r="K45" s="1104" t="str">
        <f>IF(O41="","",O41)</f>
        <v/>
      </c>
      <c r="L45" s="1102" t="str">
        <f>IF(Q43="","",Q43)</f>
        <v/>
      </c>
      <c r="M45" s="1103" t="s">
        <v>4</v>
      </c>
      <c r="N45" s="1104" t="str">
        <f>IF(O43="","",O43)</f>
        <v/>
      </c>
      <c r="O45" s="1264"/>
      <c r="P45" s="1265"/>
      <c r="Q45" s="1266"/>
      <c r="R45" s="1102" t="str">
        <f>IF(ISERR(INDEX(予選成績,R44,T44*7-3)),"",IF(INDEX(予選成績,R44,T44*7-3)="","",INDEX(予選成績,R44,T44*7-3)))</f>
        <v/>
      </c>
      <c r="S45" s="1103" t="s">
        <v>4</v>
      </c>
      <c r="T45" s="1104" t="str">
        <f>IF(ISERR(INDEX(予選成績,R44,T44*7)),"",IF(INDEX(予選成績,R44,T44*7)="","",INDEX(予選成績,R44,T44*7)))</f>
        <v/>
      </c>
      <c r="U45" s="1102"/>
      <c r="V45" s="1103"/>
      <c r="W45" s="1104"/>
      <c r="X45" s="1102"/>
      <c r="Y45" s="1103"/>
      <c r="Z45" s="1104"/>
      <c r="AA45" s="1102"/>
      <c r="AB45" s="1103"/>
      <c r="AC45" s="1104"/>
      <c r="AD45" s="1102"/>
      <c r="AE45" s="1103"/>
      <c r="AF45" s="1104"/>
      <c r="AG45" s="1102"/>
      <c r="AH45" s="1103"/>
      <c r="AI45" s="1104"/>
      <c r="AJ45" s="1254"/>
      <c r="AK45" s="1254"/>
      <c r="AL45" s="1254"/>
      <c r="AM45" s="1255"/>
      <c r="AN45" s="1256"/>
      <c r="AO45" s="1257"/>
      <c r="AP45" s="1258"/>
      <c r="AQ45" s="1259"/>
      <c r="AR45" s="1260"/>
      <c r="AS45" s="1261"/>
    </row>
    <row r="46" spans="1:45" s="1262" customFormat="1" ht="20.100000000000001" hidden="1" customHeight="1">
      <c r="A46" s="1248" t="s">
        <v>109</v>
      </c>
      <c r="B46" s="1249" t="str">
        <f>IF(A46="","＊＊＊＊＊＊＊＊＊＊",IF(ISNA(VLOOKUP(A46,参加ＴＭ,2,FALSE)),"",VLOOKUP(A46,参加ＴＭ,2,FALSE)))</f>
        <v>まえばやしキッズ</v>
      </c>
      <c r="C46" s="1108"/>
      <c r="D46" s="1253" t="str">
        <f>IF(C47="","",IF(C47=E47,"△",IF(C47&gt;E47,"○","×")))</f>
        <v/>
      </c>
      <c r="E46" s="1098"/>
      <c r="F46" s="1108"/>
      <c r="G46" s="1253" t="str">
        <f>IF(F47="","",IF(F47=H47,"△",IF(F47&gt;H47,"○","×")))</f>
        <v/>
      </c>
      <c r="H46" s="1098"/>
      <c r="I46" s="1108"/>
      <c r="J46" s="1253" t="str">
        <f>IF(I47="","",IF(I47=K47,"△",IF(I47&gt;K47,"○","×")))</f>
        <v/>
      </c>
      <c r="K46" s="1098"/>
      <c r="L46" s="1108"/>
      <c r="M46" s="1253" t="str">
        <f>IF(L47="","",IF(L47=N47,"△",IF(L47&gt;N47,"○","×")))</f>
        <v/>
      </c>
      <c r="N46" s="1098"/>
      <c r="O46" s="1108"/>
      <c r="P46" s="1253" t="str">
        <f>IF(O47="","",IF(O47=Q47,"△",IF(O47&gt;Q47,"○","×")))</f>
        <v/>
      </c>
      <c r="Q46" s="1098"/>
      <c r="R46" s="1250"/>
      <c r="S46" s="1251"/>
      <c r="T46" s="1252"/>
      <c r="U46" s="1096"/>
      <c r="V46" s="1253"/>
      <c r="W46" s="1098"/>
      <c r="X46" s="1096"/>
      <c r="Y46" s="1253"/>
      <c r="Z46" s="1098"/>
      <c r="AA46" s="1096"/>
      <c r="AB46" s="1253"/>
      <c r="AC46" s="1098"/>
      <c r="AD46" s="1096"/>
      <c r="AE46" s="1253"/>
      <c r="AF46" s="1098"/>
      <c r="AG46" s="1096"/>
      <c r="AH46" s="1253"/>
      <c r="AI46" s="1098"/>
      <c r="AJ46" s="1254">
        <f>COUNTIF($C46:$AI46,"○")</f>
        <v>0</v>
      </c>
      <c r="AK46" s="1254">
        <f>COUNTIF($C46:$AI46,"△")</f>
        <v>0</v>
      </c>
      <c r="AL46" s="1254">
        <f>COUNTIF($C46:$AI46,"×")</f>
        <v>0</v>
      </c>
      <c r="AM46" s="1255">
        <f>AJ46*2+AK46</f>
        <v>0</v>
      </c>
      <c r="AN46" s="1256"/>
      <c r="AO46" s="1257" t="s">
        <v>4</v>
      </c>
      <c r="AP46" s="1258"/>
      <c r="AQ46" s="1259"/>
      <c r="AR46" s="1260"/>
      <c r="AS46" s="1261">
        <f>AM46*10000000+AN46*100000+AR46*100+(100-AP46)</f>
        <v>100</v>
      </c>
    </row>
    <row r="47" spans="1:45" s="1262" customFormat="1" ht="20.100000000000001" hidden="1" customHeight="1">
      <c r="A47" s="1248"/>
      <c r="B47" s="1263"/>
      <c r="C47" s="1102" t="str">
        <f>IF(T37="","",T35)</f>
        <v/>
      </c>
      <c r="D47" s="1103" t="s">
        <v>4</v>
      </c>
      <c r="E47" s="1104" t="str">
        <f>IF(R37="","",R35)</f>
        <v/>
      </c>
      <c r="F47" s="1102" t="str">
        <f>IF(T37="","",T37)</f>
        <v/>
      </c>
      <c r="G47" s="1103" t="s">
        <v>4</v>
      </c>
      <c r="H47" s="1104" t="str">
        <f>IF(R37="","",R37)</f>
        <v/>
      </c>
      <c r="I47" s="1102" t="str">
        <f>IF(T39="","",T39)</f>
        <v/>
      </c>
      <c r="J47" s="1103" t="s">
        <v>4</v>
      </c>
      <c r="K47" s="1104" t="str">
        <f>IF(R39="","",R39)</f>
        <v/>
      </c>
      <c r="L47" s="1102" t="str">
        <f>IF(T41="","",T41)</f>
        <v/>
      </c>
      <c r="M47" s="1103" t="s">
        <v>4</v>
      </c>
      <c r="N47" s="1104" t="str">
        <f>IF(R41="","",R41)</f>
        <v/>
      </c>
      <c r="O47" s="1102" t="str">
        <f>IF(T43="","",T43)</f>
        <v/>
      </c>
      <c r="P47" s="1103" t="s">
        <v>4</v>
      </c>
      <c r="Q47" s="1104" t="str">
        <f>IF(R43="","",R43)</f>
        <v/>
      </c>
      <c r="R47" s="1264"/>
      <c r="S47" s="1265"/>
      <c r="T47" s="1266"/>
      <c r="U47" s="1102"/>
      <c r="V47" s="1103"/>
      <c r="W47" s="1104"/>
      <c r="X47" s="1102"/>
      <c r="Y47" s="1103"/>
      <c r="Z47" s="1104"/>
      <c r="AA47" s="1102"/>
      <c r="AB47" s="1103"/>
      <c r="AC47" s="1104"/>
      <c r="AD47" s="1102"/>
      <c r="AE47" s="1103"/>
      <c r="AF47" s="1104"/>
      <c r="AG47" s="1102"/>
      <c r="AH47" s="1103"/>
      <c r="AI47" s="1104"/>
      <c r="AJ47" s="1254"/>
      <c r="AK47" s="1254"/>
      <c r="AL47" s="1254"/>
      <c r="AM47" s="1255"/>
      <c r="AN47" s="1256"/>
      <c r="AO47" s="1257"/>
      <c r="AP47" s="1258"/>
      <c r="AQ47" s="1259"/>
      <c r="AR47" s="1260"/>
      <c r="AS47" s="1261"/>
    </row>
    <row r="48" spans="1:45" s="1262" customFormat="1" ht="20.100000000000001" hidden="1" customHeight="1">
      <c r="A48" s="1248" t="s">
        <v>782</v>
      </c>
      <c r="B48" s="1249" t="str">
        <f>IF(A48="","＊＊＊＊＊＊＊＊＊＊",IF(ISNA(VLOOKUP(A48,参加ＴＭ,2,FALSE)),"",VLOOKUP(A48,参加ＴＭ,2,FALSE)))</f>
        <v>うめつぼドラゴンJr</v>
      </c>
      <c r="C48" s="1108"/>
      <c r="D48" s="1253" t="str">
        <f>IF(C49="","",IF(C49=E49,"△",IF(C49&gt;E49,"○","×")))</f>
        <v/>
      </c>
      <c r="E48" s="1098"/>
      <c r="F48" s="1108"/>
      <c r="G48" s="1253" t="str">
        <f>IF(F49="","",IF(F49=H49,"△",IF(F49&gt;H49,"○","×")))</f>
        <v/>
      </c>
      <c r="H48" s="1098"/>
      <c r="I48" s="1108"/>
      <c r="J48" s="1253" t="str">
        <f>IF(I49="","",IF(I49=K49,"△",IF(I49&gt;K49,"○","×")))</f>
        <v/>
      </c>
      <c r="K48" s="1098"/>
      <c r="L48" s="1108"/>
      <c r="M48" s="1253" t="str">
        <f>IF(L49="","",IF(L49=N49,"△",IF(L49&gt;N49,"○","×")))</f>
        <v/>
      </c>
      <c r="N48" s="1098"/>
      <c r="O48" s="1108"/>
      <c r="P48" s="1253" t="str">
        <f>IF(O49="","",IF(O49=Q49,"△",IF(O49&gt;Q49,"○","×")))</f>
        <v/>
      </c>
      <c r="Q48" s="1098"/>
      <c r="R48" s="1250"/>
      <c r="S48" s="1251"/>
      <c r="T48" s="1252"/>
      <c r="U48" s="1096"/>
      <c r="V48" s="1253"/>
      <c r="W48" s="1098"/>
      <c r="X48" s="1096"/>
      <c r="Y48" s="1253"/>
      <c r="Z48" s="1098"/>
      <c r="AA48" s="1096"/>
      <c r="AB48" s="1253"/>
      <c r="AC48" s="1098"/>
      <c r="AD48" s="1096"/>
      <c r="AE48" s="1253"/>
      <c r="AF48" s="1098"/>
      <c r="AG48" s="1096"/>
      <c r="AH48" s="1253"/>
      <c r="AI48" s="1098"/>
      <c r="AJ48" s="1254">
        <f>COUNTIF($C48:$AI48,"○")</f>
        <v>0</v>
      </c>
      <c r="AK48" s="1254">
        <f>COUNTIF($C48:$AI48,"△")</f>
        <v>0</v>
      </c>
      <c r="AL48" s="1254">
        <f>COUNTIF($C48:$AI48,"×")</f>
        <v>0</v>
      </c>
      <c r="AM48" s="1255">
        <f>AJ48*2+AK48</f>
        <v>0</v>
      </c>
      <c r="AN48" s="1256"/>
      <c r="AO48" s="1257" t="s">
        <v>4</v>
      </c>
      <c r="AP48" s="1258"/>
      <c r="AQ48" s="1259"/>
      <c r="AR48" s="1260"/>
      <c r="AS48" s="1261">
        <f>AM48*10000000+AN48*100000+AR48*100+(100-AP48)</f>
        <v>100</v>
      </c>
    </row>
    <row r="49" spans="1:45" s="1262" customFormat="1" ht="20.100000000000001" hidden="1" customHeight="1">
      <c r="A49" s="1248"/>
      <c r="B49" s="1263"/>
      <c r="C49" s="1102" t="str">
        <f>IF(T37="","",T37)</f>
        <v/>
      </c>
      <c r="D49" s="1103" t="s">
        <v>4</v>
      </c>
      <c r="E49" s="1104" t="str">
        <f>IF(R37="","",R37)</f>
        <v/>
      </c>
      <c r="F49" s="1102" t="str">
        <f>IF(T39="","",T39)</f>
        <v/>
      </c>
      <c r="G49" s="1103" t="s">
        <v>4</v>
      </c>
      <c r="H49" s="1104" t="str">
        <f>IF(R39="","",R39)</f>
        <v/>
      </c>
      <c r="I49" s="1102" t="str">
        <f>IF(T41="","",T41)</f>
        <v/>
      </c>
      <c r="J49" s="1103" t="s">
        <v>4</v>
      </c>
      <c r="K49" s="1104" t="str">
        <f>IF(R41="","",R41)</f>
        <v/>
      </c>
      <c r="L49" s="1102" t="str">
        <f>IF(T43="","",T43)</f>
        <v/>
      </c>
      <c r="M49" s="1103" t="s">
        <v>4</v>
      </c>
      <c r="N49" s="1104" t="str">
        <f>IF(R43="","",R43)</f>
        <v/>
      </c>
      <c r="O49" s="1102" t="str">
        <f>IF(T45="","",T45)</f>
        <v/>
      </c>
      <c r="P49" s="1103" t="s">
        <v>4</v>
      </c>
      <c r="Q49" s="1104" t="str">
        <f>IF(R45="","",R45)</f>
        <v/>
      </c>
      <c r="R49" s="1264"/>
      <c r="S49" s="1265"/>
      <c r="T49" s="1266"/>
      <c r="U49" s="1102"/>
      <c r="V49" s="1103"/>
      <c r="W49" s="1104"/>
      <c r="X49" s="1102"/>
      <c r="Y49" s="1103"/>
      <c r="Z49" s="1104"/>
      <c r="AA49" s="1102"/>
      <c r="AB49" s="1103"/>
      <c r="AC49" s="1104"/>
      <c r="AD49" s="1102"/>
      <c r="AE49" s="1103"/>
      <c r="AF49" s="1104"/>
      <c r="AG49" s="1102"/>
      <c r="AH49" s="1103"/>
      <c r="AI49" s="1104"/>
      <c r="AJ49" s="1254"/>
      <c r="AK49" s="1254"/>
      <c r="AL49" s="1254"/>
      <c r="AM49" s="1255"/>
      <c r="AN49" s="1256"/>
      <c r="AO49" s="1257"/>
      <c r="AP49" s="1258"/>
      <c r="AQ49" s="1259"/>
      <c r="AR49" s="1260"/>
      <c r="AS49" s="1261"/>
    </row>
    <row r="50" spans="1:45" s="1262" customFormat="1" ht="20.100000000000001" hidden="1" customHeight="1">
      <c r="A50" s="1248" t="s">
        <v>702</v>
      </c>
      <c r="B50" s="1249" t="str">
        <f>IF(A50="","＊＊＊＊＊＊＊＊＊＊",IF(ISNA(VLOOKUP(A50,参加ＴＭ,2,FALSE)),"",VLOOKUP(A50,参加ＴＭ,2,FALSE)))</f>
        <v>うめつぼドラゴンJr</v>
      </c>
      <c r="C50" s="1108"/>
      <c r="D50" s="1253"/>
      <c r="E50" s="1098"/>
      <c r="F50" s="1108"/>
      <c r="G50" s="1111"/>
      <c r="H50" s="1098"/>
      <c r="I50" s="1108"/>
      <c r="J50" s="1253"/>
      <c r="K50" s="1098"/>
      <c r="L50" s="1108"/>
      <c r="M50" s="1111"/>
      <c r="N50" s="1098"/>
      <c r="O50" s="1108"/>
      <c r="P50" s="1253"/>
      <c r="Q50" s="1098"/>
      <c r="R50" s="1108"/>
      <c r="S50" s="1253"/>
      <c r="T50" s="1098"/>
      <c r="U50" s="1250"/>
      <c r="V50" s="1251"/>
      <c r="W50" s="1252"/>
      <c r="X50" s="1111"/>
      <c r="Y50" s="1111"/>
      <c r="Z50" s="1111"/>
      <c r="AA50" s="1111"/>
      <c r="AB50" s="1111"/>
      <c r="AC50" s="1111"/>
      <c r="AD50" s="1111"/>
      <c r="AE50" s="1111"/>
      <c r="AF50" s="1111"/>
      <c r="AG50" s="1096"/>
      <c r="AH50" s="1253" t="str">
        <f>IF(AG51="","",IF(AG51=AI51,"△",IF(AG51&gt;AI51,"○","×")))</f>
        <v/>
      </c>
      <c r="AI50" s="1098"/>
      <c r="AJ50" s="1254">
        <f>COUNTIF($C50:$AI50,"○")</f>
        <v>0</v>
      </c>
      <c r="AK50" s="1254">
        <f>COUNTIF($C50:$AI50,"△")</f>
        <v>0</v>
      </c>
      <c r="AL50" s="1254">
        <f>COUNTIF($C50:$AI50,"×")</f>
        <v>0</v>
      </c>
      <c r="AM50" s="1255">
        <f>AJ50*2+AK50</f>
        <v>0</v>
      </c>
      <c r="AN50" s="1256"/>
      <c r="AO50" s="1257" t="s">
        <v>4</v>
      </c>
      <c r="AP50" s="1258">
        <f>IF(ISERROR(E51+H51+K51+N51+Q51+T51+W51+AI51),0,E51+H51+K51+N51+Q51+T51+W51+AI51)</f>
        <v>0</v>
      </c>
      <c r="AQ50" s="1269">
        <f>IF(SUM(Cブロック)=600,"",RANK(AS50,Cブロック))</f>
        <v>3</v>
      </c>
      <c r="AR50" s="1260"/>
      <c r="AS50" s="1261">
        <f>AM50*10000000+AN50*100000+AR50*100+(100-AP50)</f>
        <v>100</v>
      </c>
    </row>
    <row r="51" spans="1:45" s="1262" customFormat="1" ht="20.100000000000001" hidden="1" customHeight="1">
      <c r="A51" s="1248"/>
      <c r="B51" s="1263"/>
      <c r="C51" s="1102"/>
      <c r="D51" s="1103"/>
      <c r="E51" s="1104"/>
      <c r="F51" s="1102"/>
      <c r="G51" s="1103"/>
      <c r="H51" s="1104"/>
      <c r="I51" s="1102"/>
      <c r="J51" s="1103"/>
      <c r="K51" s="1104"/>
      <c r="L51" s="1102"/>
      <c r="M51" s="1103"/>
      <c r="N51" s="1104"/>
      <c r="O51" s="1102"/>
      <c r="P51" s="1103"/>
      <c r="Q51" s="1104"/>
      <c r="R51" s="1102"/>
      <c r="S51" s="1103"/>
      <c r="T51" s="1104"/>
      <c r="U51" s="1264"/>
      <c r="V51" s="1265"/>
      <c r="W51" s="1266"/>
      <c r="X51" s="1103"/>
      <c r="Y51" s="1103"/>
      <c r="Z51" s="1103"/>
      <c r="AA51" s="1103"/>
      <c r="AB51" s="1103"/>
      <c r="AC51" s="1103"/>
      <c r="AD51" s="1103"/>
      <c r="AE51" s="1103"/>
      <c r="AF51" s="1103"/>
      <c r="AG51" s="1102" t="str">
        <f>IF(ISERR(INDEX(予選成績,AG50,AI50*7-3)),"",IF(INDEX(予選成績,AG50,AI50*7-3)="","",INDEX(予選成績,AG50,AI50*7-3)))</f>
        <v/>
      </c>
      <c r="AH51" s="1103" t="s">
        <v>4</v>
      </c>
      <c r="AI51" s="1104" t="str">
        <f>IF(ISERR(INDEX(予選成績,AG50,AI50*7)),"",IF(INDEX(予選成績,AG50,AI50*7)="","",INDEX(予選成績,AG50,AI50*7)))</f>
        <v/>
      </c>
      <c r="AJ51" s="1254"/>
      <c r="AK51" s="1254"/>
      <c r="AL51" s="1254"/>
      <c r="AM51" s="1255"/>
      <c r="AN51" s="1256"/>
      <c r="AO51" s="1257"/>
      <c r="AP51" s="1258"/>
      <c r="AQ51" s="1269"/>
      <c r="AR51" s="1260"/>
      <c r="AS51" s="1261"/>
    </row>
    <row r="52" spans="1:45" s="1262" customFormat="1" ht="20.100000000000001" hidden="1" customHeight="1">
      <c r="A52" s="1248" t="s">
        <v>703</v>
      </c>
      <c r="B52" s="1249" t="str">
        <f>IF(A52="","＊＊＊＊＊＊＊＊＊＊",IF(ISNA(VLOOKUP(A52,参加ＴＭ,2,FALSE)),"",VLOOKUP(A52,参加ＴＭ,2,FALSE)))</f>
        <v/>
      </c>
      <c r="C52" s="1108"/>
      <c r="D52" s="1253"/>
      <c r="E52" s="1098"/>
      <c r="F52" s="1108"/>
      <c r="G52" s="1253"/>
      <c r="H52" s="1098"/>
      <c r="I52" s="1108"/>
      <c r="J52" s="1111"/>
      <c r="K52" s="1098"/>
      <c r="L52" s="1108"/>
      <c r="M52" s="1253"/>
      <c r="N52" s="1098"/>
      <c r="O52" s="1108"/>
      <c r="P52" s="1111"/>
      <c r="Q52" s="1098"/>
      <c r="R52" s="1108"/>
      <c r="S52" s="1253"/>
      <c r="T52" s="1098"/>
      <c r="U52" s="1108"/>
      <c r="V52" s="1253"/>
      <c r="W52" s="1098"/>
      <c r="X52" s="1267"/>
      <c r="Y52" s="1267"/>
      <c r="Z52" s="1267"/>
      <c r="AA52" s="1267"/>
      <c r="AB52" s="1267"/>
      <c r="AC52" s="1267"/>
      <c r="AD52" s="1267"/>
      <c r="AE52" s="1267"/>
      <c r="AF52" s="1267"/>
      <c r="AG52" s="1250"/>
      <c r="AH52" s="1251"/>
      <c r="AI52" s="1252"/>
      <c r="AJ52" s="1254">
        <f>COUNTIF($C52:$AI52,"○")</f>
        <v>0</v>
      </c>
      <c r="AK52" s="1254">
        <f>COUNTIF($C52:$AI52,"△")</f>
        <v>0</v>
      </c>
      <c r="AL52" s="1254">
        <f>COUNTIF($C52:$AI52,"×")</f>
        <v>0</v>
      </c>
      <c r="AM52" s="1255">
        <f>AJ52*2+AK52</f>
        <v>0</v>
      </c>
      <c r="AN52" s="1256"/>
      <c r="AO52" s="1257" t="s">
        <v>4</v>
      </c>
      <c r="AP52" s="1258">
        <f>IF(ISERROR(E53+H53+K53+N53+Q53+T53+W53+AI53),0,E53+H53+K53+N53+Q53+T53+W53+AI53)</f>
        <v>0</v>
      </c>
      <c r="AQ52" s="1269">
        <f>IF(SUM(Cブロック)=600,"",RANK(AS52,Cブロック))</f>
        <v>3</v>
      </c>
      <c r="AR52" s="1260"/>
      <c r="AS52" s="1261">
        <f>AM52*10000000+AN52*100000+AR52*100+(100-AP52)</f>
        <v>100</v>
      </c>
    </row>
    <row r="53" spans="1:45" s="1262" customFormat="1" ht="20.100000000000001" hidden="1" customHeight="1">
      <c r="A53" s="1248"/>
      <c r="B53" s="1263"/>
      <c r="C53" s="1102"/>
      <c r="D53" s="1103"/>
      <c r="E53" s="1104"/>
      <c r="F53" s="1102"/>
      <c r="G53" s="1103"/>
      <c r="H53" s="1104"/>
      <c r="I53" s="1102"/>
      <c r="J53" s="1103"/>
      <c r="K53" s="1104"/>
      <c r="L53" s="1102"/>
      <c r="M53" s="1103"/>
      <c r="N53" s="1104"/>
      <c r="O53" s="1102"/>
      <c r="P53" s="1103"/>
      <c r="Q53" s="1104"/>
      <c r="R53" s="1102"/>
      <c r="S53" s="1103"/>
      <c r="T53" s="1104"/>
      <c r="U53" s="1102"/>
      <c r="V53" s="1103"/>
      <c r="W53" s="1104"/>
      <c r="X53" s="1268"/>
      <c r="Y53" s="1268"/>
      <c r="Z53" s="1268"/>
      <c r="AA53" s="1268"/>
      <c r="AB53" s="1268"/>
      <c r="AC53" s="1268"/>
      <c r="AD53" s="1268"/>
      <c r="AE53" s="1268"/>
      <c r="AF53" s="1268"/>
      <c r="AG53" s="1264"/>
      <c r="AH53" s="1265"/>
      <c r="AI53" s="1266"/>
      <c r="AJ53" s="1254"/>
      <c r="AK53" s="1254"/>
      <c r="AL53" s="1254"/>
      <c r="AM53" s="1255"/>
      <c r="AN53" s="1256"/>
      <c r="AO53" s="1257"/>
      <c r="AP53" s="1258"/>
      <c r="AQ53" s="1269"/>
      <c r="AR53" s="1260"/>
      <c r="AS53" s="1261"/>
    </row>
    <row r="54" spans="1:45" s="1262" customFormat="1" ht="20.100000000000001" hidden="1" customHeight="1">
      <c r="A54" s="1270"/>
      <c r="B54" s="1271"/>
      <c r="D54" s="1238"/>
      <c r="G54" s="1238"/>
      <c r="J54" s="1238"/>
      <c r="M54" s="1238"/>
      <c r="P54" s="1238"/>
      <c r="R54" s="1272"/>
      <c r="S54" s="1272"/>
      <c r="T54" s="1272"/>
      <c r="U54" s="1272"/>
      <c r="V54" s="1272"/>
      <c r="W54" s="1272"/>
      <c r="X54" s="1272"/>
      <c r="Y54" s="1272"/>
      <c r="Z54" s="1272"/>
      <c r="AA54" s="1272"/>
      <c r="AB54" s="1272"/>
      <c r="AC54" s="1272"/>
      <c r="AD54" s="1272"/>
      <c r="AE54" s="1272"/>
      <c r="AF54" s="1272"/>
      <c r="AG54" s="1272"/>
      <c r="AH54" s="1272"/>
      <c r="AI54" s="1272"/>
      <c r="AJ54" s="1273"/>
      <c r="AK54" s="1273"/>
      <c r="AL54" s="1273"/>
      <c r="AM54" s="1273"/>
      <c r="AN54" s="1240"/>
      <c r="AO54" s="1274"/>
      <c r="AP54" s="1240"/>
      <c r="AQ54" s="1275"/>
      <c r="AR54" s="1276"/>
      <c r="AS54" s="1270"/>
    </row>
    <row r="55" spans="1:45" s="1237" customFormat="1" ht="20.100000000000001" hidden="1" customHeight="1">
      <c r="A55" s="1235" t="str">
        <f>参加チーム!E21</f>
        <v>ふれあい高学年の部</v>
      </c>
      <c r="B55" s="1236"/>
      <c r="D55" s="1238"/>
      <c r="G55" s="1238"/>
      <c r="J55" s="1238"/>
      <c r="M55" s="1238"/>
      <c r="P55" s="1238"/>
      <c r="R55" s="1239"/>
      <c r="S55" s="1239"/>
      <c r="T55" s="1239"/>
      <c r="U55" s="1239"/>
      <c r="V55" s="1239"/>
      <c r="W55" s="1239"/>
      <c r="X55" s="1239"/>
      <c r="Y55" s="1239"/>
      <c r="Z55" s="1239"/>
      <c r="AA55" s="1239"/>
      <c r="AB55" s="1239"/>
      <c r="AC55" s="1239"/>
      <c r="AD55" s="1239"/>
      <c r="AE55" s="1239"/>
      <c r="AF55" s="1239"/>
      <c r="AG55" s="1239"/>
      <c r="AH55" s="1239"/>
      <c r="AI55" s="1239"/>
      <c r="AN55" s="1240"/>
      <c r="AO55" s="1241"/>
      <c r="AP55" s="1240"/>
      <c r="AQ55" s="1236"/>
      <c r="AR55" s="1236"/>
    </row>
    <row r="56" spans="1:45" s="1237" customFormat="1" ht="20.100000000000001" hidden="1" customHeight="1">
      <c r="A56" s="1242" t="s">
        <v>5</v>
      </c>
      <c r="B56" s="1242"/>
      <c r="C56" s="1242">
        <v>1</v>
      </c>
      <c r="D56" s="1242"/>
      <c r="E56" s="1242"/>
      <c r="F56" s="1242">
        <v>2</v>
      </c>
      <c r="G56" s="1242"/>
      <c r="H56" s="1242"/>
      <c r="I56" s="1242">
        <v>3</v>
      </c>
      <c r="J56" s="1242"/>
      <c r="K56" s="1242"/>
      <c r="L56" s="1242">
        <v>4</v>
      </c>
      <c r="M56" s="1242"/>
      <c r="N56" s="1242"/>
      <c r="O56" s="1242">
        <v>5</v>
      </c>
      <c r="P56" s="1242"/>
      <c r="Q56" s="1242"/>
      <c r="R56" s="1242">
        <v>6</v>
      </c>
      <c r="S56" s="1242"/>
      <c r="T56" s="1242"/>
      <c r="U56" s="1242"/>
      <c r="V56" s="1242"/>
      <c r="W56" s="1242"/>
      <c r="X56" s="1243"/>
      <c r="Y56" s="1244"/>
      <c r="Z56" s="1245"/>
      <c r="AA56" s="1243"/>
      <c r="AB56" s="1244"/>
      <c r="AC56" s="1245"/>
      <c r="AD56" s="1243"/>
      <c r="AE56" s="1244"/>
      <c r="AF56" s="1245"/>
      <c r="AG56" s="1243"/>
      <c r="AH56" s="1244"/>
      <c r="AI56" s="1245"/>
      <c r="AJ56" s="1246" t="s">
        <v>1</v>
      </c>
      <c r="AK56" s="1246" t="s">
        <v>2</v>
      </c>
      <c r="AL56" s="1246" t="s">
        <v>3</v>
      </c>
      <c r="AM56" s="1247" t="s">
        <v>0</v>
      </c>
      <c r="AN56" s="1242" t="s">
        <v>7</v>
      </c>
      <c r="AO56" s="1242"/>
      <c r="AP56" s="1242"/>
      <c r="AQ56" s="1247" t="s">
        <v>6</v>
      </c>
      <c r="AR56" s="1247" t="s">
        <v>42</v>
      </c>
    </row>
    <row r="57" spans="1:45" s="1262" customFormat="1" ht="20.100000000000001" hidden="1" customHeight="1">
      <c r="A57" s="1248" t="s">
        <v>79</v>
      </c>
      <c r="B57" s="1277" t="str">
        <f>IF(A57="","＊＊＊＊＊＊＊＊＊＊",IF(ISNA(VLOOKUP(A57,参加ＴＭ,2,FALSE)),"",VLOOKUP(A57,参加ＴＭ,2,FALSE)))</f>
        <v>かみごうドッジ</v>
      </c>
      <c r="C57" s="1250"/>
      <c r="D57" s="1251"/>
      <c r="E57" s="1252"/>
      <c r="F57" s="1096">
        <v>1</v>
      </c>
      <c r="G57" s="1097" t="str">
        <f>IF(F58="","",IF(F58=H58,"△",IF(F58&gt;H58,"○","×")))</f>
        <v/>
      </c>
      <c r="H57" s="1098">
        <v>1</v>
      </c>
      <c r="I57" s="1096">
        <v>5</v>
      </c>
      <c r="J57" s="1097" t="str">
        <f>IF(I58="","",IF(I58=K58,"△",IF(I58&gt;K58,"○","×")))</f>
        <v/>
      </c>
      <c r="K57" s="1098">
        <v>1</v>
      </c>
      <c r="L57" s="1096"/>
      <c r="M57" s="1253"/>
      <c r="N57" s="1098"/>
      <c r="O57" s="1096"/>
      <c r="P57" s="1253"/>
      <c r="Q57" s="1098"/>
      <c r="R57" s="1096"/>
      <c r="S57" s="1253"/>
      <c r="T57" s="1098"/>
      <c r="U57" s="1096"/>
      <c r="V57" s="1253"/>
      <c r="W57" s="1098"/>
      <c r="X57" s="1096"/>
      <c r="Y57" s="1253"/>
      <c r="Z57" s="1098"/>
      <c r="AA57" s="1096"/>
      <c r="AB57" s="1253"/>
      <c r="AC57" s="1098"/>
      <c r="AD57" s="1096"/>
      <c r="AE57" s="1253"/>
      <c r="AF57" s="1098"/>
      <c r="AG57" s="1096"/>
      <c r="AH57" s="1253"/>
      <c r="AI57" s="1098"/>
      <c r="AJ57" s="1254">
        <f>COUNTIF($C57:$Z57,"○")</f>
        <v>0</v>
      </c>
      <c r="AK57" s="1254">
        <f>COUNTIF($C57:$Z57,"△")</f>
        <v>0</v>
      </c>
      <c r="AL57" s="1254">
        <f>COUNTIF($C57:$Z57,"×")</f>
        <v>0</v>
      </c>
      <c r="AM57" s="1255">
        <f>AJ57*2+AK57</f>
        <v>0</v>
      </c>
      <c r="AN57" s="1256"/>
      <c r="AO57" s="1257" t="s">
        <v>4</v>
      </c>
      <c r="AP57" s="1258"/>
      <c r="AQ57" s="1259"/>
      <c r="AR57" s="1260"/>
      <c r="AS57" s="1261">
        <f>AM57*10000000+AN57*100000+AR57*100+(100-AP57)</f>
        <v>100</v>
      </c>
    </row>
    <row r="58" spans="1:45" s="1262" customFormat="1" ht="20.100000000000001" hidden="1" customHeight="1">
      <c r="A58" s="1248"/>
      <c r="B58" s="1278"/>
      <c r="C58" s="1264"/>
      <c r="D58" s="1265"/>
      <c r="E58" s="1266"/>
      <c r="F58" s="1102" t="str">
        <f>IF(ISERR(INDEX(予選成績,F57,H57*7-3)),"",IF(INDEX(予選成績,F57,H57*7-3)="","",INDEX(予選成績,F57,H57*7-3)))</f>
        <v/>
      </c>
      <c r="G58" s="1103" t="s">
        <v>4</v>
      </c>
      <c r="H58" s="1104" t="str">
        <f>IF(ISERR(INDEX(予選成績,F57,H57*7)),"",IF(INDEX(予選成績,F57,H57*7)="","",INDEX(予選成績,F57,H57*7)))</f>
        <v/>
      </c>
      <c r="I58" s="1102" t="str">
        <f>IF(ISERR(INDEX(予選成績,I57,K57*7-3)),"",IF(INDEX(予選成績,I57,K57*7-3)="","",INDEX(予選成績,I57,K57*7-3)))</f>
        <v/>
      </c>
      <c r="J58" s="1103" t="s">
        <v>4</v>
      </c>
      <c r="K58" s="1104" t="str">
        <f>IF(ISERR(INDEX(予選成績,I57,K57*7)),"",IF(INDEX(予選成績,I57,K57*7)="","",INDEX(予選成績,I57,K57*7)))</f>
        <v/>
      </c>
      <c r="L58" s="1102"/>
      <c r="M58" s="1103"/>
      <c r="N58" s="1104"/>
      <c r="O58" s="1102"/>
      <c r="P58" s="1103"/>
      <c r="Q58" s="1104"/>
      <c r="R58" s="1102"/>
      <c r="S58" s="1103"/>
      <c r="T58" s="1104"/>
      <c r="U58" s="1102"/>
      <c r="V58" s="1103"/>
      <c r="W58" s="1104"/>
      <c r="X58" s="1102"/>
      <c r="Y58" s="1103"/>
      <c r="Z58" s="1104"/>
      <c r="AA58" s="1102"/>
      <c r="AB58" s="1103"/>
      <c r="AC58" s="1104"/>
      <c r="AD58" s="1102"/>
      <c r="AE58" s="1103"/>
      <c r="AF58" s="1104"/>
      <c r="AG58" s="1102"/>
      <c r="AH58" s="1103"/>
      <c r="AI58" s="1104"/>
      <c r="AJ58" s="1254"/>
      <c r="AK58" s="1254"/>
      <c r="AL58" s="1254"/>
      <c r="AM58" s="1255"/>
      <c r="AN58" s="1256"/>
      <c r="AO58" s="1257"/>
      <c r="AP58" s="1258"/>
      <c r="AQ58" s="1259"/>
      <c r="AR58" s="1260"/>
      <c r="AS58" s="1261"/>
    </row>
    <row r="59" spans="1:45" s="1262" customFormat="1" ht="20.100000000000001" hidden="1" customHeight="1">
      <c r="A59" s="1248" t="s">
        <v>80</v>
      </c>
      <c r="B59" s="1277" t="str">
        <f>IF(A59="","＊＊＊＊＊＊＊＊＊＊",IF(ISNA(VLOOKUP(A59,参加ＴＭ,2,FALSE)),"",VLOOKUP(A59,参加ＴＭ,2,FALSE)))</f>
        <v>かみごうドッジA</v>
      </c>
      <c r="C59" s="1108"/>
      <c r="D59" s="1097" t="str">
        <f>IF(C60="","",IF(C60=E60,"△",IF(C60&gt;E60,"○","×")))</f>
        <v/>
      </c>
      <c r="E59" s="1098"/>
      <c r="F59" s="1250"/>
      <c r="G59" s="1251"/>
      <c r="H59" s="1252"/>
      <c r="I59" s="1096">
        <v>9</v>
      </c>
      <c r="J59" s="1097" t="str">
        <f>IF(I60="","",IF(I60=K60,"△",IF(I60&gt;K60,"○","×")))</f>
        <v/>
      </c>
      <c r="K59" s="1098">
        <v>1</v>
      </c>
      <c r="L59" s="1096"/>
      <c r="M59" s="1253"/>
      <c r="N59" s="1098"/>
      <c r="O59" s="1096"/>
      <c r="P59" s="1253"/>
      <c r="Q59" s="1098"/>
      <c r="R59" s="1096"/>
      <c r="S59" s="1253"/>
      <c r="T59" s="1098"/>
      <c r="U59" s="1096"/>
      <c r="V59" s="1253"/>
      <c r="W59" s="1098"/>
      <c r="X59" s="1096"/>
      <c r="Y59" s="1253"/>
      <c r="Z59" s="1098"/>
      <c r="AA59" s="1096"/>
      <c r="AB59" s="1253"/>
      <c r="AC59" s="1098"/>
      <c r="AD59" s="1096"/>
      <c r="AE59" s="1253"/>
      <c r="AF59" s="1098"/>
      <c r="AG59" s="1096"/>
      <c r="AH59" s="1253"/>
      <c r="AI59" s="1098"/>
      <c r="AJ59" s="1254">
        <f>COUNTIF($C59:$Z59,"○")</f>
        <v>0</v>
      </c>
      <c r="AK59" s="1279">
        <f>COUNTIF($C59:$Z59,"△")</f>
        <v>0</v>
      </c>
      <c r="AL59" s="1254">
        <f>COUNTIF($C59:$Z59,"×")</f>
        <v>0</v>
      </c>
      <c r="AM59" s="1255">
        <f>AJ59*2+AK59</f>
        <v>0</v>
      </c>
      <c r="AN59" s="1256"/>
      <c r="AO59" s="1257" t="s">
        <v>4</v>
      </c>
      <c r="AP59" s="1258"/>
      <c r="AQ59" s="1259"/>
      <c r="AR59" s="1260"/>
      <c r="AS59" s="1261">
        <f>AM59*10000000+AN59*100000+AR59*100+(100-AP59)</f>
        <v>100</v>
      </c>
    </row>
    <row r="60" spans="1:45" s="1262" customFormat="1" ht="20.100000000000001" hidden="1" customHeight="1">
      <c r="A60" s="1248"/>
      <c r="B60" s="1278"/>
      <c r="C60" s="1102" t="str">
        <f>IF(H58="","",H58)</f>
        <v/>
      </c>
      <c r="D60" s="1103" t="s">
        <v>4</v>
      </c>
      <c r="E60" s="1104" t="str">
        <f>IF(F58="","",F58)</f>
        <v/>
      </c>
      <c r="F60" s="1264"/>
      <c r="G60" s="1265"/>
      <c r="H60" s="1266"/>
      <c r="I60" s="1102" t="str">
        <f>IF(ISERR(INDEX(予選成績,I59,K59*7-3)),"",IF(INDEX(予選成績,I59,K59*7-3)="","",INDEX(予選成績,I59,K59*7-3)))</f>
        <v/>
      </c>
      <c r="J60" s="1103" t="s">
        <v>4</v>
      </c>
      <c r="K60" s="1104" t="str">
        <f>IF(ISERR(INDEX(予選成績,I59,K59*7)),"",IF(INDEX(予選成績,I59,K59*7)="","",INDEX(予選成績,I59,K59*7)))</f>
        <v/>
      </c>
      <c r="L60" s="1102"/>
      <c r="M60" s="1103"/>
      <c r="N60" s="1104"/>
      <c r="O60" s="1102"/>
      <c r="P60" s="1103"/>
      <c r="Q60" s="1104"/>
      <c r="R60" s="1102"/>
      <c r="S60" s="1103"/>
      <c r="T60" s="1104"/>
      <c r="U60" s="1102"/>
      <c r="V60" s="1103"/>
      <c r="W60" s="1104"/>
      <c r="X60" s="1102"/>
      <c r="Y60" s="1103"/>
      <c r="Z60" s="1104"/>
      <c r="AA60" s="1102"/>
      <c r="AB60" s="1103"/>
      <c r="AC60" s="1104"/>
      <c r="AD60" s="1102"/>
      <c r="AE60" s="1103"/>
      <c r="AF60" s="1104"/>
      <c r="AG60" s="1102"/>
      <c r="AH60" s="1103"/>
      <c r="AI60" s="1104"/>
      <c r="AJ60" s="1254"/>
      <c r="AK60" s="1280"/>
      <c r="AL60" s="1254"/>
      <c r="AM60" s="1255"/>
      <c r="AN60" s="1256"/>
      <c r="AO60" s="1257"/>
      <c r="AP60" s="1258"/>
      <c r="AQ60" s="1259"/>
      <c r="AR60" s="1260"/>
      <c r="AS60" s="1261"/>
    </row>
    <row r="61" spans="1:45" s="1262" customFormat="1" ht="21" hidden="1" customHeight="1">
      <c r="A61" s="1248" t="s">
        <v>467</v>
      </c>
      <c r="B61" s="1277" t="str">
        <f>IF(A61="","＊＊＊＊＊＊＊＊＊＊",IF(ISNA(VLOOKUP(A61,参加ＴＭ,2,FALSE)),"",VLOOKUP(A61,参加ＴＭ,2,FALSE)))</f>
        <v>かみごうドッジB</v>
      </c>
      <c r="C61" s="1108"/>
      <c r="D61" s="1097" t="str">
        <f>IF(C62="","",IF(C62=E62,"△",IF(C62&gt;E62,"○","×")))</f>
        <v/>
      </c>
      <c r="E61" s="1098"/>
      <c r="F61" s="1108"/>
      <c r="G61" s="1097" t="str">
        <f>IF(F62="","",IF(F62=H62,"△",IF(F62&gt;H62,"○","×")))</f>
        <v/>
      </c>
      <c r="H61" s="1098"/>
      <c r="I61" s="1250"/>
      <c r="J61" s="1251"/>
      <c r="K61" s="1252"/>
      <c r="L61" s="1096"/>
      <c r="M61" s="1253"/>
      <c r="N61" s="1098"/>
      <c r="O61" s="1096"/>
      <c r="P61" s="1253"/>
      <c r="Q61" s="1098"/>
      <c r="R61" s="1096"/>
      <c r="S61" s="1253"/>
      <c r="T61" s="1098"/>
      <c r="U61" s="1096"/>
      <c r="V61" s="1253"/>
      <c r="W61" s="1098"/>
      <c r="X61" s="1096"/>
      <c r="Y61" s="1253"/>
      <c r="Z61" s="1098"/>
      <c r="AA61" s="1096"/>
      <c r="AB61" s="1253"/>
      <c r="AC61" s="1098"/>
      <c r="AD61" s="1096"/>
      <c r="AE61" s="1253"/>
      <c r="AF61" s="1098"/>
      <c r="AG61" s="1096"/>
      <c r="AH61" s="1253"/>
      <c r="AI61" s="1098"/>
      <c r="AJ61" s="1254">
        <f>COUNTIF($C61:$Z61,"○")</f>
        <v>0</v>
      </c>
      <c r="AK61" s="1279">
        <f>COUNTIF($C61:$Z61,"△")</f>
        <v>0</v>
      </c>
      <c r="AL61" s="1254">
        <f>COUNTIF($C61:$Z61,"×")</f>
        <v>0</v>
      </c>
      <c r="AM61" s="1255">
        <f>AJ61*2+AK61</f>
        <v>0</v>
      </c>
      <c r="AN61" s="1256"/>
      <c r="AO61" s="1257" t="s">
        <v>4</v>
      </c>
      <c r="AP61" s="1258"/>
      <c r="AQ61" s="1259"/>
      <c r="AR61" s="1260"/>
      <c r="AS61" s="1261">
        <f>AM61*10000000+AN61*100000+AR61*100+(100-AP61)</f>
        <v>100</v>
      </c>
    </row>
    <row r="62" spans="1:45" s="1262" customFormat="1" ht="21" hidden="1" customHeight="1">
      <c r="A62" s="1248"/>
      <c r="B62" s="1278"/>
      <c r="C62" s="1102" t="str">
        <f>IF(K56="","",K56)</f>
        <v/>
      </c>
      <c r="D62" s="1103" t="s">
        <v>4</v>
      </c>
      <c r="E62" s="1104" t="str">
        <f>IF(K58="","",I56)</f>
        <v/>
      </c>
      <c r="F62" s="1102" t="str">
        <f>IF(K58="","",K58)</f>
        <v/>
      </c>
      <c r="G62" s="1103" t="s">
        <v>4</v>
      </c>
      <c r="H62" s="1104" t="str">
        <f>IF(I58="","",I58)</f>
        <v/>
      </c>
      <c r="I62" s="1264"/>
      <c r="J62" s="1265"/>
      <c r="K62" s="1266"/>
      <c r="L62" s="1102"/>
      <c r="M62" s="1103"/>
      <c r="N62" s="1104"/>
      <c r="O62" s="1102"/>
      <c r="P62" s="1103"/>
      <c r="Q62" s="1104"/>
      <c r="R62" s="1102"/>
      <c r="S62" s="1103"/>
      <c r="T62" s="1104"/>
      <c r="U62" s="1102"/>
      <c r="V62" s="1103"/>
      <c r="W62" s="1104"/>
      <c r="X62" s="1102"/>
      <c r="Y62" s="1103"/>
      <c r="Z62" s="1104"/>
      <c r="AA62" s="1102"/>
      <c r="AB62" s="1103"/>
      <c r="AC62" s="1104"/>
      <c r="AD62" s="1102"/>
      <c r="AE62" s="1103"/>
      <c r="AF62" s="1104"/>
      <c r="AG62" s="1102"/>
      <c r="AH62" s="1103"/>
      <c r="AI62" s="1104"/>
      <c r="AJ62" s="1254"/>
      <c r="AK62" s="1280"/>
      <c r="AL62" s="1254"/>
      <c r="AM62" s="1255"/>
      <c r="AN62" s="1256"/>
      <c r="AO62" s="1257"/>
      <c r="AP62" s="1258"/>
      <c r="AQ62" s="1259"/>
      <c r="AR62" s="1260"/>
      <c r="AS62" s="1261"/>
    </row>
    <row r="63" spans="1:45" s="1262" customFormat="1" ht="21" hidden="1" customHeight="1">
      <c r="A63" s="1248" t="s">
        <v>467</v>
      </c>
      <c r="B63" s="1277" t="str">
        <f>IF(A63="","＊＊＊＊＊＊＊＊＊＊",IF(ISNA(VLOOKUP(A63,参加ＴＭ,2,FALSE)),"",VLOOKUP(A63,参加ＴＭ,2,FALSE)))</f>
        <v>かみごうドッジB</v>
      </c>
      <c r="C63" s="1108"/>
      <c r="D63" s="1097" t="str">
        <f>IF(C64="","",IF(C64=E64,"△",IF(C64&gt;E64,"○","×")))</f>
        <v/>
      </c>
      <c r="E63" s="1098"/>
      <c r="F63" s="1108"/>
      <c r="G63" s="1097" t="str">
        <f>IF(F64="","",IF(F64=H64,"△",IF(F64&gt;H64,"○","×")))</f>
        <v/>
      </c>
      <c r="H63" s="1098"/>
      <c r="I63" s="1281"/>
      <c r="J63" s="1282"/>
      <c r="K63" s="1283"/>
      <c r="L63" s="1250"/>
      <c r="M63" s="1251"/>
      <c r="N63" s="1252"/>
      <c r="O63" s="1096"/>
      <c r="P63" s="1253"/>
      <c r="Q63" s="1098"/>
      <c r="R63" s="1096"/>
      <c r="S63" s="1253"/>
      <c r="T63" s="1098"/>
      <c r="U63" s="1096"/>
      <c r="V63" s="1253"/>
      <c r="W63" s="1098"/>
      <c r="X63" s="1096"/>
      <c r="Y63" s="1253"/>
      <c r="Z63" s="1098"/>
      <c r="AA63" s="1096"/>
      <c r="AB63" s="1253"/>
      <c r="AC63" s="1098"/>
      <c r="AD63" s="1096"/>
      <c r="AE63" s="1253"/>
      <c r="AF63" s="1098"/>
      <c r="AG63" s="1096"/>
      <c r="AH63" s="1253"/>
      <c r="AI63" s="1098"/>
      <c r="AJ63" s="1254">
        <f>COUNTIF($C63:$Z63,"○")</f>
        <v>0</v>
      </c>
      <c r="AK63" s="1279">
        <f>COUNTIF($C63:$Z63,"△")</f>
        <v>0</v>
      </c>
      <c r="AL63" s="1254">
        <f>COUNTIF($C63:$Z63,"×")</f>
        <v>0</v>
      </c>
      <c r="AM63" s="1255">
        <f>AJ63*2+AK63</f>
        <v>0</v>
      </c>
      <c r="AN63" s="1256"/>
      <c r="AO63" s="1257" t="s">
        <v>4</v>
      </c>
      <c r="AP63" s="1258"/>
      <c r="AQ63" s="1259"/>
      <c r="AR63" s="1260"/>
      <c r="AS63" s="1261">
        <f>AM63*10000000+AN63*100000+AR63*100+(100-AP63)</f>
        <v>100</v>
      </c>
    </row>
    <row r="64" spans="1:45" s="1262" customFormat="1" ht="21" hidden="1" customHeight="1">
      <c r="A64" s="1248"/>
      <c r="B64" s="1278"/>
      <c r="C64" s="1102" t="str">
        <f>IF(K58="","",K58)</f>
        <v/>
      </c>
      <c r="D64" s="1103" t="s">
        <v>4</v>
      </c>
      <c r="E64" s="1104" t="str">
        <f>IF(I58="","",I58)</f>
        <v/>
      </c>
      <c r="F64" s="1102" t="str">
        <f>IF(K60="","",K60)</f>
        <v/>
      </c>
      <c r="G64" s="1103" t="s">
        <v>4</v>
      </c>
      <c r="H64" s="1104" t="str">
        <f>IF(I60="","",I60)</f>
        <v/>
      </c>
      <c r="I64" s="1284"/>
      <c r="J64" s="1285"/>
      <c r="K64" s="1286"/>
      <c r="L64" s="1264"/>
      <c r="M64" s="1265"/>
      <c r="N64" s="1266"/>
      <c r="O64" s="1102"/>
      <c r="P64" s="1103"/>
      <c r="Q64" s="1104"/>
      <c r="R64" s="1102"/>
      <c r="S64" s="1103"/>
      <c r="T64" s="1104"/>
      <c r="U64" s="1102"/>
      <c r="V64" s="1103"/>
      <c r="W64" s="1104"/>
      <c r="X64" s="1102"/>
      <c r="Y64" s="1103"/>
      <c r="Z64" s="1104"/>
      <c r="AA64" s="1102"/>
      <c r="AB64" s="1103"/>
      <c r="AC64" s="1104"/>
      <c r="AD64" s="1102"/>
      <c r="AE64" s="1103"/>
      <c r="AF64" s="1104"/>
      <c r="AG64" s="1102"/>
      <c r="AH64" s="1103"/>
      <c r="AI64" s="1104"/>
      <c r="AJ64" s="1254"/>
      <c r="AK64" s="1280"/>
      <c r="AL64" s="1254"/>
      <c r="AM64" s="1255"/>
      <c r="AN64" s="1256"/>
      <c r="AO64" s="1257"/>
      <c r="AP64" s="1258"/>
      <c r="AQ64" s="1259"/>
      <c r="AR64" s="1260"/>
      <c r="AS64" s="1261"/>
    </row>
    <row r="65" spans="1:45" s="1262" customFormat="1" ht="21" hidden="1" customHeight="1">
      <c r="A65" s="1248" t="s">
        <v>465</v>
      </c>
      <c r="B65" s="1249" t="str">
        <f>IF(A65="","＊＊＊＊＊＊＊＊＊＊",IF(ISNA(VLOOKUP(A65,参加ＴＭ,2,FALSE)),"",VLOOKUP(A65,参加ＴＭ,2,FALSE)))</f>
        <v>まえばやしオールスターズ</v>
      </c>
      <c r="C65" s="1108"/>
      <c r="D65" s="1097" t="str">
        <f>IF(C66="","",IF(C66=E66,"△",IF(C66&gt;E66,"○","×")))</f>
        <v/>
      </c>
      <c r="E65" s="1098"/>
      <c r="F65" s="1108"/>
      <c r="G65" s="1097" t="str">
        <f>IF(F66="","",IF(F66=H66,"△",IF(F66&gt;H66,"○","×")))</f>
        <v/>
      </c>
      <c r="H65" s="1098"/>
      <c r="I65" s="1108"/>
      <c r="J65" s="1097" t="str">
        <f>IF(I66="","",IF(I66=K66,"△",IF(I66&gt;K66,"○","×")))</f>
        <v/>
      </c>
      <c r="K65" s="1267"/>
      <c r="L65" s="1281"/>
      <c r="M65" s="1282"/>
      <c r="N65" s="1283"/>
      <c r="O65" s="1250"/>
      <c r="P65" s="1251"/>
      <c r="Q65" s="1252"/>
      <c r="R65" s="1096"/>
      <c r="S65" s="1253"/>
      <c r="T65" s="1098"/>
      <c r="U65" s="1096"/>
      <c r="V65" s="1253"/>
      <c r="W65" s="1098"/>
      <c r="X65" s="1096"/>
      <c r="Y65" s="1253"/>
      <c r="Z65" s="1098"/>
      <c r="AA65" s="1096"/>
      <c r="AB65" s="1253"/>
      <c r="AC65" s="1098"/>
      <c r="AD65" s="1096"/>
      <c r="AE65" s="1253"/>
      <c r="AF65" s="1098"/>
      <c r="AG65" s="1096"/>
      <c r="AH65" s="1253"/>
      <c r="AI65" s="1098"/>
      <c r="AJ65" s="1254">
        <f>COUNTIF($C65:$Z65,"○")</f>
        <v>0</v>
      </c>
      <c r="AK65" s="1279">
        <f>COUNTIF($C65:$Z65,"△")</f>
        <v>0</v>
      </c>
      <c r="AL65" s="1254">
        <f>COUNTIF($C65:$Z65,"×")</f>
        <v>0</v>
      </c>
      <c r="AM65" s="1255">
        <f>AJ65*2+AK65</f>
        <v>0</v>
      </c>
      <c r="AN65" s="1256"/>
      <c r="AO65" s="1257" t="s">
        <v>4</v>
      </c>
      <c r="AP65" s="1258"/>
      <c r="AQ65" s="1259"/>
      <c r="AR65" s="1260"/>
      <c r="AS65" s="1261">
        <f>AM65*10000000+AN65*100000+AR65*100+(100-AP65)</f>
        <v>100</v>
      </c>
    </row>
    <row r="66" spans="1:45" s="1262" customFormat="1" ht="21" hidden="1" customHeight="1">
      <c r="A66" s="1248"/>
      <c r="B66" s="1263"/>
      <c r="C66" s="1102" t="str">
        <f>IF(N58="","",N58)</f>
        <v/>
      </c>
      <c r="D66" s="1103" t="s">
        <v>4</v>
      </c>
      <c r="E66" s="1104" t="str">
        <f>IF(L58="","",L58)</f>
        <v/>
      </c>
      <c r="F66" s="1102" t="str">
        <f>IF(N60="","",N60)</f>
        <v/>
      </c>
      <c r="G66" s="1103" t="s">
        <v>4</v>
      </c>
      <c r="H66" s="1104" t="str">
        <f>IF(L60="","",L60)</f>
        <v/>
      </c>
      <c r="I66" s="1102" t="str">
        <f>IF(N64="","",N64)</f>
        <v/>
      </c>
      <c r="J66" s="1103" t="s">
        <v>4</v>
      </c>
      <c r="K66" s="1268" t="str">
        <f>IF(L64="","",L64)</f>
        <v/>
      </c>
      <c r="L66" s="1284"/>
      <c r="M66" s="1285"/>
      <c r="N66" s="1286"/>
      <c r="O66" s="1264"/>
      <c r="P66" s="1265"/>
      <c r="Q66" s="1266"/>
      <c r="R66" s="1102"/>
      <c r="S66" s="1103"/>
      <c r="T66" s="1104"/>
      <c r="U66" s="1102"/>
      <c r="V66" s="1103"/>
      <c r="W66" s="1104"/>
      <c r="X66" s="1102"/>
      <c r="Y66" s="1103"/>
      <c r="Z66" s="1104"/>
      <c r="AA66" s="1102"/>
      <c r="AB66" s="1103"/>
      <c r="AC66" s="1104"/>
      <c r="AD66" s="1102"/>
      <c r="AE66" s="1103"/>
      <c r="AF66" s="1104"/>
      <c r="AG66" s="1102"/>
      <c r="AH66" s="1103"/>
      <c r="AI66" s="1104"/>
      <c r="AJ66" s="1254"/>
      <c r="AK66" s="1280"/>
      <c r="AL66" s="1254"/>
      <c r="AM66" s="1255"/>
      <c r="AN66" s="1256"/>
      <c r="AO66" s="1257"/>
      <c r="AP66" s="1258"/>
      <c r="AQ66" s="1259"/>
      <c r="AR66" s="1260"/>
      <c r="AS66" s="1261"/>
    </row>
    <row r="67" spans="1:45" s="1262" customFormat="1" ht="21" hidden="1" customHeight="1">
      <c r="A67" s="1248" t="s">
        <v>561</v>
      </c>
      <c r="B67" s="1249" t="str">
        <f>IF(A67="","＊＊＊＊＊＊＊＊＊＊",IF(ISNA(VLOOKUP(A67,参加ＴＭ,2,FALSE)),"",VLOOKUP(A67,参加ＴＭ,2,FALSE)))</f>
        <v>さわやかドッチーズ</v>
      </c>
      <c r="C67" s="1108"/>
      <c r="D67" s="1253" t="str">
        <f>IF(C68="","",IF(C68=E68,"△",IF(C68&gt;E68,"○","×")))</f>
        <v/>
      </c>
      <c r="E67" s="1098"/>
      <c r="F67" s="1108"/>
      <c r="G67" s="1253" t="str">
        <f>IF(F68="","",IF(F68=H68,"△",IF(F68&gt;H68,"○","×")))</f>
        <v/>
      </c>
      <c r="H67" s="1098"/>
      <c r="I67" s="1108"/>
      <c r="J67" s="1253" t="str">
        <f>IF(I68="","",IF(I68=K68,"△",IF(I68&gt;K68,"○","×")))</f>
        <v/>
      </c>
      <c r="K67" s="1267"/>
      <c r="L67" s="1108"/>
      <c r="M67" s="1253" t="str">
        <f>IF(L68="","",IF(L68=N68,"△",IF(L68&gt;N68,"○","×")))</f>
        <v/>
      </c>
      <c r="N67" s="1267"/>
      <c r="O67" s="1281"/>
      <c r="P67" s="1282"/>
      <c r="Q67" s="1283"/>
      <c r="R67" s="1250"/>
      <c r="S67" s="1251"/>
      <c r="T67" s="1252"/>
      <c r="U67" s="1096"/>
      <c r="V67" s="1253" t="str">
        <f>IF(U68="","",IF(U68=W68,"△",IF(U68&gt;W68,"○","×")))</f>
        <v/>
      </c>
      <c r="W67" s="1098"/>
      <c r="X67" s="1096"/>
      <c r="Y67" s="1253" t="str">
        <f>IF(X68="","",IF(X68=Z68,"△",IF(X68&gt;Z68,"○","×")))</f>
        <v/>
      </c>
      <c r="Z67" s="1098"/>
      <c r="AA67" s="1096"/>
      <c r="AB67" s="1253"/>
      <c r="AC67" s="1098"/>
      <c r="AD67" s="1096"/>
      <c r="AE67" s="1253"/>
      <c r="AF67" s="1098"/>
      <c r="AG67" s="1096"/>
      <c r="AH67" s="1253"/>
      <c r="AI67" s="1098"/>
      <c r="AJ67" s="1254">
        <f>COUNTIF($C67:$Z67,"○")</f>
        <v>0</v>
      </c>
      <c r="AK67" s="1279">
        <f>COUNTIF($C67:$Z67,"△")</f>
        <v>0</v>
      </c>
      <c r="AL67" s="1254">
        <f>COUNTIF($C67:$Z67,"×")</f>
        <v>0</v>
      </c>
      <c r="AM67" s="1255">
        <f>AJ67*2+AK67</f>
        <v>0</v>
      </c>
      <c r="AN67" s="1256"/>
      <c r="AO67" s="1257" t="s">
        <v>4</v>
      </c>
      <c r="AP67" s="1258"/>
      <c r="AQ67" s="1259"/>
      <c r="AR67" s="1260"/>
      <c r="AS67" s="1261">
        <f>AM67*10000000+AN67*100000+AR67*100+(100-AP67)</f>
        <v>100</v>
      </c>
    </row>
    <row r="68" spans="1:45" s="1262" customFormat="1" ht="21" hidden="1" customHeight="1">
      <c r="A68" s="1248"/>
      <c r="B68" s="1263"/>
      <c r="C68" s="1102" t="str">
        <f>IF(Q58="","",Q58)</f>
        <v/>
      </c>
      <c r="D68" s="1103" t="s">
        <v>4</v>
      </c>
      <c r="E68" s="1104" t="str">
        <f>IF(O58="","",O58)</f>
        <v/>
      </c>
      <c r="F68" s="1102" t="str">
        <f>IF(Q60="","",Q60)</f>
        <v/>
      </c>
      <c r="G68" s="1103" t="s">
        <v>4</v>
      </c>
      <c r="H68" s="1104" t="str">
        <f>IF(O60="","",O60)</f>
        <v/>
      </c>
      <c r="I68" s="1102" t="str">
        <f>IF(Q64="","",Q64)</f>
        <v/>
      </c>
      <c r="J68" s="1103" t="s">
        <v>4</v>
      </c>
      <c r="K68" s="1268" t="str">
        <f>IF(O64="","",O64)</f>
        <v/>
      </c>
      <c r="L68" s="1102" t="str">
        <f>IF(Q66="","",Q66)</f>
        <v/>
      </c>
      <c r="M68" s="1103" t="s">
        <v>4</v>
      </c>
      <c r="N68" s="1268" t="str">
        <f>IF(O66="","",O66)</f>
        <v/>
      </c>
      <c r="O68" s="1284"/>
      <c r="P68" s="1285"/>
      <c r="Q68" s="1286"/>
      <c r="R68" s="1264"/>
      <c r="S68" s="1265"/>
      <c r="T68" s="1266"/>
      <c r="U68" s="1102" t="str">
        <f>IF(ISERR(INDEX(予選成績,U67,W67*7-3)),"",IF(INDEX(予選成績,U67,W67*7-3)="","",INDEX(予選成績,U67,W67*7-3)))</f>
        <v/>
      </c>
      <c r="V68" s="1103" t="s">
        <v>4</v>
      </c>
      <c r="W68" s="1104" t="str">
        <f>IF(ISERR(INDEX(予選成績,U67,W67*7)),"",IF(INDEX(予選成績,U67,W67*7)="","",INDEX(予選成績,U67,W67*7)))</f>
        <v/>
      </c>
      <c r="X68" s="1102" t="str">
        <f>IF(ISERR(INDEX(予選成績,X67,Z67*7-3)),"",IF(INDEX(予選成績,X67,Z67*7-3)="","",INDEX(予選成績,X67,Z67*7-3)))</f>
        <v/>
      </c>
      <c r="Y68" s="1103" t="s">
        <v>4</v>
      </c>
      <c r="Z68" s="1104" t="str">
        <f>IF(ISERR(INDEX(予選成績,X67,Z67*7)),"",IF(INDEX(予選成績,X67,Z67*7)="","",INDEX(予選成績,X67,Z67*7)))</f>
        <v/>
      </c>
      <c r="AA68" s="1102"/>
      <c r="AB68" s="1103"/>
      <c r="AC68" s="1104"/>
      <c r="AD68" s="1102"/>
      <c r="AE68" s="1103"/>
      <c r="AF68" s="1104"/>
      <c r="AG68" s="1102"/>
      <c r="AH68" s="1103"/>
      <c r="AI68" s="1104"/>
      <c r="AJ68" s="1254"/>
      <c r="AK68" s="1280"/>
      <c r="AL68" s="1254"/>
      <c r="AM68" s="1255"/>
      <c r="AN68" s="1256"/>
      <c r="AO68" s="1257"/>
      <c r="AP68" s="1258"/>
      <c r="AQ68" s="1259"/>
      <c r="AR68" s="1260"/>
      <c r="AS68" s="1261"/>
    </row>
    <row r="69" spans="1:45" s="1262" customFormat="1" ht="21" hidden="1" customHeight="1">
      <c r="A69" s="1248" t="s">
        <v>570</v>
      </c>
      <c r="B69" s="1249" t="str">
        <f>IF(A69="","＊＊＊＊＊＊＊＊＊＊",IF(ISNA(VLOOKUP(A69,参加ＴＭ,2,FALSE)),"",VLOOKUP(A69,参加ＴＭ,2,FALSE)))</f>
        <v>ドラゴンファイター</v>
      </c>
      <c r="C69" s="1108"/>
      <c r="D69" s="1253" t="str">
        <f>IF(C70="","",IF(C70=E70,"△",IF(C70&gt;E70,"○","×")))</f>
        <v/>
      </c>
      <c r="E69" s="1098"/>
      <c r="F69" s="1108"/>
      <c r="G69" s="1253" t="str">
        <f>IF(F70="","",IF(F70=H70,"△",IF(F70&gt;H70,"○","×")))</f>
        <v/>
      </c>
      <c r="H69" s="1098"/>
      <c r="I69" s="1108"/>
      <c r="J69" s="1253" t="str">
        <f>IF(I70="","",IF(I70=K70,"△",IF(I70&gt;K70,"○","×")))</f>
        <v/>
      </c>
      <c r="K69" s="1267"/>
      <c r="L69" s="1108"/>
      <c r="M69" s="1253" t="str">
        <f>IF(L70="","",IF(L70=N70,"△",IF(L70&gt;N70,"○","×")))</f>
        <v/>
      </c>
      <c r="N69" s="1267"/>
      <c r="O69" s="1108"/>
      <c r="P69" s="1253" t="str">
        <f>IF(O70="","",IF(O70=Q70,"△",IF(O70&gt;Q70,"○","×")))</f>
        <v/>
      </c>
      <c r="Q69" s="1267"/>
      <c r="R69" s="1108"/>
      <c r="S69" s="1253" t="str">
        <f>IF(R70="","",IF(R70=T70,"△",IF(R70&gt;T70,"○","×")))</f>
        <v/>
      </c>
      <c r="T69" s="1267"/>
      <c r="U69" s="1096"/>
      <c r="V69" s="1253" t="str">
        <f>IF(U70="","",IF(U70=W70,"△",IF(U70&gt;W70,"○","×")))</f>
        <v/>
      </c>
      <c r="W69" s="1098"/>
      <c r="X69" s="1096"/>
      <c r="Y69" s="1253" t="str">
        <f>IF(X70="","",IF(X70=Z70,"△",IF(X70&gt;Z70,"○","×")))</f>
        <v/>
      </c>
      <c r="Z69" s="1098"/>
      <c r="AA69" s="1096"/>
      <c r="AB69" s="1253"/>
      <c r="AC69" s="1098"/>
      <c r="AD69" s="1096"/>
      <c r="AE69" s="1253"/>
      <c r="AF69" s="1098"/>
      <c r="AG69" s="1096"/>
      <c r="AH69" s="1253"/>
      <c r="AI69" s="1098"/>
      <c r="AJ69" s="1254">
        <f>COUNTIF($C69:$Z69,"○")</f>
        <v>0</v>
      </c>
      <c r="AK69" s="1279">
        <f>COUNTIF($C69:$Z69,"△")</f>
        <v>0</v>
      </c>
      <c r="AL69" s="1254">
        <f>COUNTIF($C69:$Z69,"×")</f>
        <v>0</v>
      </c>
      <c r="AM69" s="1255">
        <f>AJ69*2+AK69</f>
        <v>0</v>
      </c>
      <c r="AN69" s="1256"/>
      <c r="AO69" s="1257" t="s">
        <v>4</v>
      </c>
      <c r="AP69" s="1258"/>
      <c r="AQ69" s="1259"/>
      <c r="AR69" s="1260"/>
      <c r="AS69" s="1261">
        <f>AM69*10000000+AN69*100000+AR69*100+(100-AP69)</f>
        <v>100</v>
      </c>
    </row>
    <row r="70" spans="1:45" s="1262" customFormat="1" ht="21" hidden="1" customHeight="1">
      <c r="A70" s="1248"/>
      <c r="B70" s="1263"/>
      <c r="C70" s="1102" t="str">
        <f>IF(T58="","",T58)</f>
        <v/>
      </c>
      <c r="D70" s="1103" t="s">
        <v>4</v>
      </c>
      <c r="E70" s="1104" t="str">
        <f>IF(R58="","",R58)</f>
        <v/>
      </c>
      <c r="F70" s="1102" t="str">
        <f>IF(T60="","",T60)</f>
        <v/>
      </c>
      <c r="G70" s="1103" t="s">
        <v>4</v>
      </c>
      <c r="H70" s="1104" t="str">
        <f>IF(R60="","",R60)</f>
        <v/>
      </c>
      <c r="I70" s="1102" t="str">
        <f>IF(T64="","",T64)</f>
        <v/>
      </c>
      <c r="J70" s="1103" t="s">
        <v>4</v>
      </c>
      <c r="K70" s="1268" t="str">
        <f>IF(R64="","",R64)</f>
        <v/>
      </c>
      <c r="L70" s="1102" t="str">
        <f>IF(T66="","",T66)</f>
        <v/>
      </c>
      <c r="M70" s="1103" t="s">
        <v>4</v>
      </c>
      <c r="N70" s="1268" t="str">
        <f>IF(R66="","",R66)</f>
        <v/>
      </c>
      <c r="O70" s="1102" t="str">
        <f>IF(T68="","",T68)</f>
        <v/>
      </c>
      <c r="P70" s="1103" t="s">
        <v>4</v>
      </c>
      <c r="Q70" s="1268" t="str">
        <f>IF(R68="","",R68)</f>
        <v/>
      </c>
      <c r="R70" s="1102" t="str">
        <f>IF(W68="","",W68)</f>
        <v/>
      </c>
      <c r="S70" s="1103" t="s">
        <v>4</v>
      </c>
      <c r="T70" s="1268" t="str">
        <f>IF(U68="","",U68)</f>
        <v/>
      </c>
      <c r="U70" s="1102" t="str">
        <f>IF(ISERR(INDEX(予選成績,U69,W69*7-3)),"",IF(INDEX(予選成績,U69,W69*7-3)="","",INDEX(予選成績,U69,W69*7-3)))</f>
        <v/>
      </c>
      <c r="V70" s="1103" t="s">
        <v>4</v>
      </c>
      <c r="W70" s="1104" t="str">
        <f>IF(ISERR(INDEX(予選成績,U69,W69*7)),"",IF(INDEX(予選成績,U69,W69*7)="","",INDEX(予選成績,U69,W69*7)))</f>
        <v/>
      </c>
      <c r="X70" s="1102" t="str">
        <f>IF(ISERR(INDEX(予選成績,X69,Z69*7-3)),"",IF(INDEX(予選成績,X69,Z69*7-3)="","",INDEX(予選成績,X69,Z69*7-3)))</f>
        <v/>
      </c>
      <c r="Y70" s="1103" t="s">
        <v>4</v>
      </c>
      <c r="Z70" s="1104" t="str">
        <f>IF(ISERR(INDEX(予選成績,X69,Z69*7)),"",IF(INDEX(予選成績,X69,Z69*7)="","",INDEX(予選成績,X69,Z69*7)))</f>
        <v/>
      </c>
      <c r="AA70" s="1102"/>
      <c r="AB70" s="1103"/>
      <c r="AC70" s="1104"/>
      <c r="AD70" s="1102"/>
      <c r="AE70" s="1103"/>
      <c r="AF70" s="1104"/>
      <c r="AG70" s="1102"/>
      <c r="AH70" s="1103"/>
      <c r="AI70" s="1104"/>
      <c r="AJ70" s="1254"/>
      <c r="AK70" s="1280"/>
      <c r="AL70" s="1254"/>
      <c r="AM70" s="1255"/>
      <c r="AN70" s="1256"/>
      <c r="AO70" s="1257"/>
      <c r="AP70" s="1258"/>
      <c r="AQ70" s="1259"/>
      <c r="AR70" s="1260"/>
      <c r="AS70" s="1261"/>
    </row>
    <row r="71" spans="1:45" s="1262" customFormat="1" ht="21" hidden="1" customHeight="1">
      <c r="A71" s="1248" t="s">
        <v>712</v>
      </c>
      <c r="B71" s="1249" t="str">
        <f>IF(A71="","＊＊＊＊＊＊＊＊＊＊",IF(ISNA(VLOOKUP(A71,参加ＴＭ,2,FALSE)),"",VLOOKUP(A71,参加ＴＭ,2,FALSE)))</f>
        <v>うめつぼドラゴン</v>
      </c>
      <c r="C71" s="1108"/>
      <c r="D71" s="1253" t="str">
        <f>IF(C72="","",IF(C72=E72,"△",IF(C72&gt;E72,"○","×")))</f>
        <v/>
      </c>
      <c r="E71" s="1098"/>
      <c r="F71" s="1108"/>
      <c r="G71" s="1253" t="str">
        <f>IF(F72="","",IF(F72=H72,"△",IF(F72&gt;H72,"○","×")))</f>
        <v/>
      </c>
      <c r="H71" s="1098"/>
      <c r="I71" s="1108"/>
      <c r="J71" s="1253" t="str">
        <f>IF(I72="","",IF(I72=K72,"△",IF(I72&gt;K72,"○","×")))</f>
        <v/>
      </c>
      <c r="K71" s="1267"/>
      <c r="L71" s="1108"/>
      <c r="M71" s="1253" t="str">
        <f>IF(L72="","",IF(L72=N72,"△",IF(L72&gt;N72,"○","×")))</f>
        <v/>
      </c>
      <c r="N71" s="1267"/>
      <c r="O71" s="1108"/>
      <c r="P71" s="1253" t="str">
        <f>IF(O72="","",IF(O72=Q72,"△",IF(O72&gt;Q72,"○","×")))</f>
        <v/>
      </c>
      <c r="Q71" s="1267"/>
      <c r="R71" s="1108"/>
      <c r="S71" s="1253" t="str">
        <f>IF(R72="","",IF(R72=T72,"△",IF(R72&gt;T72,"○","×")))</f>
        <v/>
      </c>
      <c r="T71" s="1098"/>
      <c r="U71" s="1287"/>
      <c r="V71" s="1288"/>
      <c r="W71" s="1289"/>
      <c r="X71" s="1096"/>
      <c r="Y71" s="1253" t="str">
        <f>IF(X72="","",IF(X72=Z72,"△",IF(X72&gt;Z72,"○","×")))</f>
        <v/>
      </c>
      <c r="Z71" s="1098"/>
      <c r="AA71" s="1096"/>
      <c r="AB71" s="1253"/>
      <c r="AC71" s="1098"/>
      <c r="AD71" s="1096"/>
      <c r="AE71" s="1253"/>
      <c r="AF71" s="1098"/>
      <c r="AG71" s="1096"/>
      <c r="AH71" s="1253"/>
      <c r="AI71" s="1098"/>
      <c r="AJ71" s="1254">
        <f>COUNTIF($C71:$Z71,"○")</f>
        <v>0</v>
      </c>
      <c r="AK71" s="1279">
        <f>COUNTIF($C71:$Z71,"△")</f>
        <v>0</v>
      </c>
      <c r="AL71" s="1254">
        <f>COUNTIF($C71:$Z71,"×")</f>
        <v>0</v>
      </c>
      <c r="AM71" s="1255">
        <f>AJ71*2+AK71</f>
        <v>0</v>
      </c>
      <c r="AN71" s="1256"/>
      <c r="AO71" s="1257" t="s">
        <v>4</v>
      </c>
      <c r="AP71" s="1258"/>
      <c r="AQ71" s="1259"/>
      <c r="AR71" s="1260"/>
      <c r="AS71" s="1261">
        <f>AM71*10000000+AN71*100000+AR71*100+(100-AP71)</f>
        <v>100</v>
      </c>
    </row>
    <row r="72" spans="1:45" s="1262" customFormat="1" ht="21" hidden="1" customHeight="1">
      <c r="A72" s="1248"/>
      <c r="B72" s="1263"/>
      <c r="C72" s="1102" t="str">
        <f>IF(W58="","",W58)</f>
        <v/>
      </c>
      <c r="D72" s="1103" t="s">
        <v>4</v>
      </c>
      <c r="E72" s="1104" t="str">
        <f>IF(U58="","",U58)</f>
        <v/>
      </c>
      <c r="F72" s="1102" t="str">
        <f>IF(W60="","",W60)</f>
        <v/>
      </c>
      <c r="G72" s="1103" t="s">
        <v>4</v>
      </c>
      <c r="H72" s="1104" t="str">
        <f>IF(U60="","",U60)</f>
        <v/>
      </c>
      <c r="I72" s="1102" t="str">
        <f>IF(W64="","",W64)</f>
        <v/>
      </c>
      <c r="J72" s="1103" t="s">
        <v>4</v>
      </c>
      <c r="K72" s="1268" t="str">
        <f>IF(U64="","",U64)</f>
        <v/>
      </c>
      <c r="L72" s="1102" t="str">
        <f>IF(W66="","",W66)</f>
        <v/>
      </c>
      <c r="M72" s="1103" t="s">
        <v>4</v>
      </c>
      <c r="N72" s="1268" t="str">
        <f>IF(U66="","",U66)</f>
        <v/>
      </c>
      <c r="O72" s="1102" t="str">
        <f>IF(W68="","",W68)</f>
        <v/>
      </c>
      <c r="P72" s="1103" t="s">
        <v>4</v>
      </c>
      <c r="Q72" s="1268" t="str">
        <f>IF(U68="","",U68)</f>
        <v/>
      </c>
      <c r="R72" s="1102" t="str">
        <f>IF(W70="","",W70)</f>
        <v/>
      </c>
      <c r="S72" s="1103" t="s">
        <v>4</v>
      </c>
      <c r="T72" s="1104" t="str">
        <f>IF(U70="","",U70)</f>
        <v/>
      </c>
      <c r="U72" s="1290"/>
      <c r="V72" s="1291"/>
      <c r="W72" s="1292"/>
      <c r="X72" s="1102" t="str">
        <f>IF(ISERR(INDEX(予選成績,X71,Z71*7-3)),"",IF(INDEX(予選成績,X71,Z71*7-3)="","",INDEX(予選成績,X71,Z71*7-3)))</f>
        <v/>
      </c>
      <c r="Y72" s="1103" t="s">
        <v>4</v>
      </c>
      <c r="Z72" s="1104" t="str">
        <f>IF(ISERR(INDEX(予選成績,X71,Z71*7)),"",IF(INDEX(予選成績,X71,Z71*7)="","",INDEX(予選成績,X71,Z71*7)))</f>
        <v/>
      </c>
      <c r="AA72" s="1102"/>
      <c r="AB72" s="1103"/>
      <c r="AC72" s="1104"/>
      <c r="AD72" s="1102"/>
      <c r="AE72" s="1103"/>
      <c r="AF72" s="1104"/>
      <c r="AG72" s="1102"/>
      <c r="AH72" s="1103"/>
      <c r="AI72" s="1104"/>
      <c r="AJ72" s="1254"/>
      <c r="AK72" s="1280"/>
      <c r="AL72" s="1254"/>
      <c r="AM72" s="1255"/>
      <c r="AN72" s="1256"/>
      <c r="AO72" s="1257"/>
      <c r="AP72" s="1258"/>
      <c r="AQ72" s="1259"/>
      <c r="AR72" s="1260"/>
      <c r="AS72" s="1261"/>
    </row>
    <row r="73" spans="1:45" s="1262" customFormat="1" ht="21" hidden="1" customHeight="1">
      <c r="A73" s="1248" t="s">
        <v>713</v>
      </c>
      <c r="B73" s="1249" t="str">
        <f>IF(A73="","＊＊＊＊＊＊＊＊＊＊",IF(ISNA(VLOOKUP(A73,参加ＴＭ,2,FALSE)),"",VLOOKUP(A73,参加ＴＭ,2,FALSE)))</f>
        <v>PGS  Hunters</v>
      </c>
      <c r="C73" s="1108"/>
      <c r="D73" s="1253" t="str">
        <f>IF(C74="","",IF(C74=E74,"△",IF(C74&gt;E74,"○","×")))</f>
        <v/>
      </c>
      <c r="E73" s="1098"/>
      <c r="F73" s="1108"/>
      <c r="G73" s="1253" t="str">
        <f>IF(F74="","",IF(F74=H74,"△",IF(F74&gt;H74,"○","×")))</f>
        <v/>
      </c>
      <c r="H73" s="1098"/>
      <c r="I73" s="1108"/>
      <c r="J73" s="1253" t="str">
        <f>IF(I74="","",IF(I74=K74,"△",IF(I74&gt;K74,"○","×")))</f>
        <v/>
      </c>
      <c r="K73" s="1267"/>
      <c r="L73" s="1108"/>
      <c r="M73" s="1253" t="str">
        <f>IF(L74="","",IF(L74=N74,"△",IF(L74&gt;N74,"○","×")))</f>
        <v/>
      </c>
      <c r="N73" s="1267"/>
      <c r="O73" s="1108"/>
      <c r="P73" s="1253" t="str">
        <f>IF(O74="","",IF(O74=Q74,"△",IF(O74&gt;Q74,"○","×")))</f>
        <v/>
      </c>
      <c r="Q73" s="1267"/>
      <c r="R73" s="1108"/>
      <c r="S73" s="1253" t="str">
        <f>IF(R74="","",IF(R74=T74,"△",IF(R74&gt;T74,"○","×")))</f>
        <v/>
      </c>
      <c r="T73" s="1098"/>
      <c r="U73" s="1108"/>
      <c r="V73" s="1253" t="str">
        <f>IF(U74="","",IF(U74=W74,"△",IF(U74&gt;W74,"○","×")))</f>
        <v/>
      </c>
      <c r="W73" s="1098"/>
      <c r="X73" s="1287"/>
      <c r="Y73" s="1288"/>
      <c r="Z73" s="1289"/>
      <c r="AA73" s="1293"/>
      <c r="AB73" s="1294"/>
      <c r="AC73" s="1295"/>
      <c r="AD73" s="1293"/>
      <c r="AE73" s="1294"/>
      <c r="AF73" s="1295"/>
      <c r="AG73" s="1293"/>
      <c r="AH73" s="1294"/>
      <c r="AI73" s="1295"/>
      <c r="AJ73" s="1254">
        <f>COUNTIF($C73:$Z73,"○")</f>
        <v>0</v>
      </c>
      <c r="AK73" s="1279">
        <f>COUNTIF($C73:$Z73,"△")</f>
        <v>0</v>
      </c>
      <c r="AL73" s="1254">
        <f>COUNTIF($C73:$Z73,"×")</f>
        <v>0</v>
      </c>
      <c r="AM73" s="1296">
        <f>AJ73*2+AK73</f>
        <v>0</v>
      </c>
      <c r="AN73" s="1256"/>
      <c r="AO73" s="1257" t="s">
        <v>4</v>
      </c>
      <c r="AP73" s="1258"/>
      <c r="AQ73" s="1259"/>
      <c r="AR73" s="1297"/>
      <c r="AS73" s="1261">
        <f>AM73*10000000+AN73*100000+AR73*100+(100-AP73)</f>
        <v>100</v>
      </c>
    </row>
    <row r="74" spans="1:45" s="1262" customFormat="1" ht="21" hidden="1" customHeight="1">
      <c r="A74" s="1248"/>
      <c r="B74" s="1263"/>
      <c r="C74" s="1102" t="str">
        <f>IF(Z58="","",Z58)</f>
        <v/>
      </c>
      <c r="D74" s="1103" t="s">
        <v>717</v>
      </c>
      <c r="E74" s="1104" t="str">
        <f>IF(X58="","",X58)</f>
        <v/>
      </c>
      <c r="F74" s="1102" t="str">
        <f>IF(Z60="","",Z60)</f>
        <v/>
      </c>
      <c r="G74" s="1103" t="s">
        <v>4</v>
      </c>
      <c r="H74" s="1104" t="str">
        <f>IF(X60="","",X60)</f>
        <v/>
      </c>
      <c r="I74" s="1102" t="str">
        <f>IF(Z64="","",Z64)</f>
        <v/>
      </c>
      <c r="J74" s="1103" t="s">
        <v>4</v>
      </c>
      <c r="K74" s="1268" t="str">
        <f>IF(X64="","",X64)</f>
        <v/>
      </c>
      <c r="L74" s="1102" t="str">
        <f>IF(Z66="","",Z66)</f>
        <v/>
      </c>
      <c r="M74" s="1103" t="s">
        <v>4</v>
      </c>
      <c r="N74" s="1268" t="str">
        <f>IF(X66="","",X66)</f>
        <v/>
      </c>
      <c r="O74" s="1102" t="str">
        <f>IF(Z68="","",Z68)</f>
        <v/>
      </c>
      <c r="P74" s="1103" t="s">
        <v>4</v>
      </c>
      <c r="Q74" s="1268" t="str">
        <f>IF(X68="","",X68)</f>
        <v/>
      </c>
      <c r="R74" s="1102" t="str">
        <f>IF(Z70="","",Z70)</f>
        <v/>
      </c>
      <c r="S74" s="1103" t="s">
        <v>4</v>
      </c>
      <c r="T74" s="1104" t="str">
        <f>IF(X70="","",X70)</f>
        <v/>
      </c>
      <c r="U74" s="1102" t="str">
        <f>IF(Z72="","",Z72)</f>
        <v/>
      </c>
      <c r="V74" s="1103" t="s">
        <v>4</v>
      </c>
      <c r="W74" s="1104" t="str">
        <f>IF(X72="","",X72)</f>
        <v/>
      </c>
      <c r="X74" s="1290"/>
      <c r="Y74" s="1291"/>
      <c r="Z74" s="1292"/>
      <c r="AA74" s="1298"/>
      <c r="AB74" s="1299"/>
      <c r="AC74" s="1300"/>
      <c r="AD74" s="1298"/>
      <c r="AE74" s="1299"/>
      <c r="AF74" s="1300"/>
      <c r="AG74" s="1298"/>
      <c r="AH74" s="1299"/>
      <c r="AI74" s="1300"/>
      <c r="AJ74" s="1254"/>
      <c r="AK74" s="1280"/>
      <c r="AL74" s="1254"/>
      <c r="AM74" s="1301"/>
      <c r="AN74" s="1256"/>
      <c r="AO74" s="1257"/>
      <c r="AP74" s="1258"/>
      <c r="AQ74" s="1259"/>
      <c r="AR74" s="1302"/>
      <c r="AS74" s="1261"/>
    </row>
    <row r="75" spans="1:45" s="1262" customFormat="1" ht="20.100000000000001" hidden="1" customHeight="1">
      <c r="A75" s="1270"/>
      <c r="B75" s="1271"/>
      <c r="C75" s="1237"/>
      <c r="D75" s="1238"/>
      <c r="E75" s="1237"/>
      <c r="F75" s="1237"/>
      <c r="G75" s="1238"/>
      <c r="H75" s="1237"/>
      <c r="I75" s="1237"/>
      <c r="J75" s="1238"/>
      <c r="K75" s="1237"/>
      <c r="L75" s="1237"/>
      <c r="M75" s="1238"/>
      <c r="N75" s="1237"/>
      <c r="O75" s="1237"/>
      <c r="P75" s="1238"/>
      <c r="Q75" s="1237"/>
      <c r="R75" s="1237"/>
      <c r="S75" s="1238"/>
      <c r="T75" s="1237"/>
      <c r="U75" s="1237"/>
      <c r="V75" s="1238"/>
      <c r="W75" s="1237"/>
      <c r="X75" s="1303"/>
      <c r="Y75" s="1303"/>
      <c r="Z75" s="1303"/>
      <c r="AA75" s="1303"/>
      <c r="AB75" s="1303"/>
      <c r="AC75" s="1303"/>
      <c r="AD75" s="1303"/>
      <c r="AE75" s="1303"/>
      <c r="AF75" s="1303"/>
      <c r="AG75" s="1303"/>
      <c r="AH75" s="1303"/>
      <c r="AI75" s="1303"/>
      <c r="AJ75" s="1273"/>
      <c r="AK75" s="1273"/>
      <c r="AL75" s="1273"/>
      <c r="AM75" s="1304"/>
      <c r="AN75" s="1240"/>
      <c r="AO75" s="1274"/>
      <c r="AP75" s="1240"/>
      <c r="AQ75" s="1305"/>
      <c r="AR75" s="1276"/>
      <c r="AS75" s="1270"/>
    </row>
    <row r="76" spans="1:45" s="1237" customFormat="1" ht="20.100000000000001" hidden="1" customHeight="1">
      <c r="A76" s="1235" t="str">
        <f>参加チーム!E29</f>
        <v>協会ジュニアの部</v>
      </c>
      <c r="B76" s="1236"/>
      <c r="D76" s="1238"/>
      <c r="G76" s="1238"/>
      <c r="J76" s="1238"/>
      <c r="M76" s="1238"/>
      <c r="P76" s="1238"/>
      <c r="R76" s="1239"/>
      <c r="S76" s="1239"/>
      <c r="T76" s="1239"/>
      <c r="U76" s="1239"/>
      <c r="V76" s="1239"/>
      <c r="W76" s="1239"/>
      <c r="X76" s="1239"/>
      <c r="Y76" s="1239"/>
      <c r="Z76" s="1239"/>
      <c r="AA76" s="1239"/>
      <c r="AB76" s="1239"/>
      <c r="AC76" s="1239"/>
      <c r="AD76" s="1239"/>
      <c r="AE76" s="1239"/>
      <c r="AF76" s="1239"/>
      <c r="AG76" s="1239"/>
      <c r="AH76" s="1239"/>
      <c r="AI76" s="1239"/>
      <c r="AN76" s="1240"/>
      <c r="AO76" s="1241"/>
      <c r="AP76" s="1240"/>
      <c r="AQ76" s="1236"/>
      <c r="AR76" s="1236"/>
    </row>
    <row r="77" spans="1:45" s="1237" customFormat="1" ht="20.100000000000001" hidden="1" customHeight="1">
      <c r="A77" s="1242" t="s">
        <v>5</v>
      </c>
      <c r="B77" s="1242"/>
      <c r="C77" s="1242">
        <v>1</v>
      </c>
      <c r="D77" s="1242"/>
      <c r="E77" s="1242"/>
      <c r="F77" s="1242">
        <v>2</v>
      </c>
      <c r="G77" s="1242"/>
      <c r="H77" s="1242"/>
      <c r="I77" s="1242">
        <v>3</v>
      </c>
      <c r="J77" s="1242"/>
      <c r="K77" s="1242"/>
      <c r="L77" s="1242">
        <v>4</v>
      </c>
      <c r="M77" s="1242"/>
      <c r="N77" s="1242"/>
      <c r="O77" s="1242"/>
      <c r="P77" s="1242"/>
      <c r="Q77" s="1242"/>
      <c r="R77" s="1242"/>
      <c r="S77" s="1242"/>
      <c r="T77" s="1242"/>
      <c r="U77" s="1242"/>
      <c r="V77" s="1242"/>
      <c r="W77" s="1242"/>
      <c r="X77" s="1243"/>
      <c r="Y77" s="1244"/>
      <c r="Z77" s="1245"/>
      <c r="AA77" s="1243"/>
      <c r="AB77" s="1244"/>
      <c r="AC77" s="1245"/>
      <c r="AD77" s="1243"/>
      <c r="AE77" s="1244"/>
      <c r="AF77" s="1245"/>
      <c r="AG77" s="1243"/>
      <c r="AH77" s="1244"/>
      <c r="AI77" s="1245"/>
      <c r="AJ77" s="1246" t="s">
        <v>1</v>
      </c>
      <c r="AK77" s="1246" t="s">
        <v>2</v>
      </c>
      <c r="AL77" s="1246" t="s">
        <v>3</v>
      </c>
      <c r="AM77" s="1247" t="s">
        <v>0</v>
      </c>
      <c r="AN77" s="1242" t="s">
        <v>7</v>
      </c>
      <c r="AO77" s="1242"/>
      <c r="AP77" s="1242"/>
      <c r="AQ77" s="1247" t="s">
        <v>6</v>
      </c>
      <c r="AR77" s="1247" t="s">
        <v>42</v>
      </c>
    </row>
    <row r="78" spans="1:45" s="1262" customFormat="1" ht="20.100000000000001" hidden="1" customHeight="1">
      <c r="A78" s="1248" t="s">
        <v>65</v>
      </c>
      <c r="B78" s="1249" t="str">
        <f>IF(A78="","＊＊＊＊＊＊＊＊＊＊",IF(ISNA(VLOOKUP(A78,参加ＴＭ,2,FALSE)),"",VLOOKUP(A78,参加ＴＭ,2,FALSE)))</f>
        <v>平成BLUEtree　Jr</v>
      </c>
      <c r="C78" s="1250"/>
      <c r="D78" s="1251"/>
      <c r="E78" s="1252"/>
      <c r="F78" s="1096">
        <v>7</v>
      </c>
      <c r="G78" s="1097" t="str">
        <f>IF(F79="","",IF(F79=H79,"△",IF(F79&gt;H79,"○","×")))</f>
        <v/>
      </c>
      <c r="H78" s="1098">
        <v>2</v>
      </c>
      <c r="I78" s="1096">
        <v>12</v>
      </c>
      <c r="J78" s="1097" t="str">
        <f>IF(I79="","",IF(I79=K79,"△",IF(I79&gt;K79,"○","×")))</f>
        <v/>
      </c>
      <c r="K78" s="1098">
        <v>1</v>
      </c>
      <c r="L78" s="1108"/>
      <c r="M78" s="1097" t="str">
        <f>IF(L79="","",IF(L79=N79,"△",IF(L79&gt;N79,"○","×")))</f>
        <v/>
      </c>
      <c r="N78" s="1098"/>
      <c r="O78" s="1096"/>
      <c r="P78" s="1253"/>
      <c r="Q78" s="1098"/>
      <c r="R78" s="1096"/>
      <c r="S78" s="1253"/>
      <c r="T78" s="1098"/>
      <c r="U78" s="1096"/>
      <c r="V78" s="1253"/>
      <c r="W78" s="1098"/>
      <c r="X78" s="1096"/>
      <c r="Y78" s="1253"/>
      <c r="Z78" s="1098"/>
      <c r="AA78" s="1096"/>
      <c r="AB78" s="1253"/>
      <c r="AC78" s="1098"/>
      <c r="AD78" s="1096"/>
      <c r="AE78" s="1253"/>
      <c r="AF78" s="1098"/>
      <c r="AG78" s="1096"/>
      <c r="AH78" s="1253"/>
      <c r="AI78" s="1098"/>
      <c r="AJ78" s="1254">
        <f>COUNTIF($C78:$Z78,"○")</f>
        <v>0</v>
      </c>
      <c r="AK78" s="1254">
        <f>COUNTIF($C78:$Z78,"△")</f>
        <v>0</v>
      </c>
      <c r="AL78" s="1254">
        <f>COUNTIF($C78:$Z78,"×")</f>
        <v>0</v>
      </c>
      <c r="AM78" s="1255">
        <f>AJ78*2+AK78</f>
        <v>0</v>
      </c>
      <c r="AN78" s="1256"/>
      <c r="AO78" s="1257" t="s">
        <v>4</v>
      </c>
      <c r="AP78" s="1258"/>
      <c r="AQ78" s="1259"/>
      <c r="AR78" s="1260"/>
      <c r="AS78" s="1261">
        <f>AM78*10000000+AN78*100000+AR78*100+(100-AP78)</f>
        <v>100</v>
      </c>
    </row>
    <row r="79" spans="1:45" s="1262" customFormat="1" ht="20.100000000000001" hidden="1" customHeight="1">
      <c r="A79" s="1248"/>
      <c r="B79" s="1263"/>
      <c r="C79" s="1264"/>
      <c r="D79" s="1265"/>
      <c r="E79" s="1266"/>
      <c r="F79" s="1102" t="str">
        <f>IF(ISERR(INDEX(予選成績,F78,H78*7-3)),"",IF(INDEX(予選成績,F78,H78*7-3)="","",INDEX(予選成績,F78,H78*7-3)))</f>
        <v/>
      </c>
      <c r="G79" s="1103" t="s">
        <v>4</v>
      </c>
      <c r="H79" s="1104" t="str">
        <f>IF(ISERR(INDEX(予選成績,F78,H78*7)),"",IF(INDEX(予選成績,F78,H78*7)="","",INDEX(予選成績,F78,H78*7)))</f>
        <v/>
      </c>
      <c r="I79" s="1102" t="str">
        <f>IF(ISERR(INDEX(予選成績,I78,K78*7-3)),"",IF(INDEX(予選成績,I78,K78*7-3)="","",INDEX(予選成績,I78,K78*7-3)))</f>
        <v/>
      </c>
      <c r="J79" s="1103" t="s">
        <v>4</v>
      </c>
      <c r="K79" s="1104" t="str">
        <f>IF(ISERR(INDEX(予選成績,I78,K78*7)),"",IF(INDEX(予選成績,I78,K78*7)="","",INDEX(予選成績,I78,K78*7)))</f>
        <v/>
      </c>
      <c r="L79" s="1102" t="str">
        <f>IF(Q75="","",Q75)</f>
        <v/>
      </c>
      <c r="M79" s="1103" t="s">
        <v>4</v>
      </c>
      <c r="N79" s="1104" t="str">
        <f>IF(O75="","",O75)</f>
        <v/>
      </c>
      <c r="O79" s="1102"/>
      <c r="P79" s="1103"/>
      <c r="Q79" s="1104"/>
      <c r="R79" s="1102"/>
      <c r="S79" s="1103"/>
      <c r="T79" s="1104"/>
      <c r="U79" s="1102"/>
      <c r="V79" s="1103"/>
      <c r="W79" s="1104"/>
      <c r="X79" s="1102"/>
      <c r="Y79" s="1103"/>
      <c r="Z79" s="1104"/>
      <c r="AA79" s="1102"/>
      <c r="AB79" s="1103"/>
      <c r="AC79" s="1104"/>
      <c r="AD79" s="1102"/>
      <c r="AE79" s="1103"/>
      <c r="AF79" s="1104"/>
      <c r="AG79" s="1102"/>
      <c r="AH79" s="1103"/>
      <c r="AI79" s="1104"/>
      <c r="AJ79" s="1254"/>
      <c r="AK79" s="1254"/>
      <c r="AL79" s="1254"/>
      <c r="AM79" s="1255"/>
      <c r="AN79" s="1256"/>
      <c r="AO79" s="1257"/>
      <c r="AP79" s="1258"/>
      <c r="AQ79" s="1259"/>
      <c r="AR79" s="1260"/>
      <c r="AS79" s="1261"/>
    </row>
    <row r="80" spans="1:45" s="1262" customFormat="1" ht="20.100000000000001" hidden="1" customHeight="1">
      <c r="A80" s="1248" t="s">
        <v>81</v>
      </c>
      <c r="B80" s="1249" t="str">
        <f>IF(A80="","＊＊＊＊＊＊＊＊＊＊",IF(ISNA(VLOOKUP(A80,参加ＴＭ,2,FALSE)),"",VLOOKUP(A80,参加ＴＭ,2,FALSE)))</f>
        <v>KATTZ Jr</v>
      </c>
      <c r="C80" s="1108"/>
      <c r="D80" s="1097" t="str">
        <f>IF(C81="","",IF(C81=E81,"△",IF(C81&gt;E81,"○","×")))</f>
        <v/>
      </c>
      <c r="E80" s="1098"/>
      <c r="F80" s="1250"/>
      <c r="G80" s="1251"/>
      <c r="H80" s="1252"/>
      <c r="I80" s="1096">
        <v>3</v>
      </c>
      <c r="J80" s="1097" t="str">
        <f>IF(I81="","",IF(I81=K81,"△",IF(I81&gt;K81,"○","×")))</f>
        <v/>
      </c>
      <c r="K80" s="1098">
        <v>2</v>
      </c>
      <c r="L80" s="1108"/>
      <c r="M80" s="1097" t="str">
        <f>IF(L81="","",IF(L81=N81,"△",IF(L81&gt;N81,"○","×")))</f>
        <v/>
      </c>
      <c r="N80" s="1098"/>
      <c r="O80" s="1096"/>
      <c r="P80" s="1253"/>
      <c r="Q80" s="1098"/>
      <c r="R80" s="1096"/>
      <c r="S80" s="1253"/>
      <c r="T80" s="1098"/>
      <c r="U80" s="1096"/>
      <c r="V80" s="1253"/>
      <c r="W80" s="1098"/>
      <c r="X80" s="1096"/>
      <c r="Y80" s="1253"/>
      <c r="Z80" s="1098"/>
      <c r="AA80" s="1096"/>
      <c r="AB80" s="1253"/>
      <c r="AC80" s="1098"/>
      <c r="AD80" s="1096"/>
      <c r="AE80" s="1253"/>
      <c r="AF80" s="1098"/>
      <c r="AG80" s="1096"/>
      <c r="AH80" s="1253"/>
      <c r="AI80" s="1098"/>
      <c r="AJ80" s="1254">
        <f>COUNTIF($C80:$Z80,"○")</f>
        <v>0</v>
      </c>
      <c r="AK80" s="1279">
        <f>COUNTIF($C80:$Z80,"△")</f>
        <v>0</v>
      </c>
      <c r="AL80" s="1254">
        <f>COUNTIF($C80:$Z80,"×")</f>
        <v>0</v>
      </c>
      <c r="AM80" s="1255">
        <f>AJ80*2+AK80</f>
        <v>0</v>
      </c>
      <c r="AN80" s="1256"/>
      <c r="AO80" s="1257" t="s">
        <v>4</v>
      </c>
      <c r="AP80" s="1258"/>
      <c r="AQ80" s="1259"/>
      <c r="AR80" s="1260"/>
      <c r="AS80" s="1261">
        <f>AM80*10000000+AN80*100000+AR80*100+(100-AP80)</f>
        <v>100</v>
      </c>
    </row>
    <row r="81" spans="1:45" s="1262" customFormat="1" ht="20.100000000000001" hidden="1" customHeight="1">
      <c r="A81" s="1248"/>
      <c r="B81" s="1263"/>
      <c r="C81" s="1102" t="str">
        <f>IF(H79="","",H79)</f>
        <v/>
      </c>
      <c r="D81" s="1103" t="s">
        <v>4</v>
      </c>
      <c r="E81" s="1104" t="str">
        <f>IF(F79="","",F79)</f>
        <v/>
      </c>
      <c r="F81" s="1264"/>
      <c r="G81" s="1265"/>
      <c r="H81" s="1266"/>
      <c r="I81" s="1102" t="str">
        <f>IF(ISERR(INDEX(予選成績,I80,K80*7-3)),"",IF(INDEX(予選成績,I80,K80*7-3)="","",INDEX(予選成績,I80,K80*7-3)))</f>
        <v/>
      </c>
      <c r="J81" s="1103" t="s">
        <v>4</v>
      </c>
      <c r="K81" s="1104" t="str">
        <f>IF(ISERR(INDEX(予選成績,I80,K80*7)),"",IF(INDEX(予選成績,I80,K80*7)="","",INDEX(予選成績,I80,K80*7)))</f>
        <v/>
      </c>
      <c r="L81" s="1102" t="str">
        <f>IF(Q77="","",Q77)</f>
        <v/>
      </c>
      <c r="M81" s="1103" t="s">
        <v>4</v>
      </c>
      <c r="N81" s="1104" t="str">
        <f>IF(O77="","",O77)</f>
        <v/>
      </c>
      <c r="O81" s="1102"/>
      <c r="P81" s="1103"/>
      <c r="Q81" s="1104"/>
      <c r="R81" s="1102"/>
      <c r="S81" s="1103"/>
      <c r="T81" s="1104"/>
      <c r="U81" s="1102"/>
      <c r="V81" s="1103"/>
      <c r="W81" s="1104"/>
      <c r="X81" s="1102"/>
      <c r="Y81" s="1103"/>
      <c r="Z81" s="1104"/>
      <c r="AA81" s="1102"/>
      <c r="AB81" s="1103"/>
      <c r="AC81" s="1104"/>
      <c r="AD81" s="1102"/>
      <c r="AE81" s="1103"/>
      <c r="AF81" s="1104"/>
      <c r="AG81" s="1102"/>
      <c r="AH81" s="1103"/>
      <c r="AI81" s="1104"/>
      <c r="AJ81" s="1254"/>
      <c r="AK81" s="1280"/>
      <c r="AL81" s="1254"/>
      <c r="AM81" s="1255"/>
      <c r="AN81" s="1256"/>
      <c r="AO81" s="1257"/>
      <c r="AP81" s="1258"/>
      <c r="AQ81" s="1259"/>
      <c r="AR81" s="1260"/>
      <c r="AS81" s="1261"/>
    </row>
    <row r="82" spans="1:45" s="1262" customFormat="1" ht="20.100000000000001" hidden="1" customHeight="1">
      <c r="A82" s="1248" t="s">
        <v>783</v>
      </c>
      <c r="B82" s="1249" t="str">
        <f>IF(A82="","＊＊＊＊＊＊＊＊＊＊",IF(ISNA(VLOOKUP(A82,参加ＴＭ,2,FALSE)),"",VLOOKUP(A82,参加ＴＭ,2,FALSE)))</f>
        <v>大林ファイターズJr</v>
      </c>
      <c r="C82" s="1108"/>
      <c r="D82" s="1097" t="str">
        <f>IF(C83="","",IF(C83=E83,"△",IF(C83&gt;E83,"○","×")))</f>
        <v/>
      </c>
      <c r="E82" s="1098"/>
      <c r="F82" s="1108"/>
      <c r="G82" s="1097" t="str">
        <f>IF(F83="","",IF(F83=H83,"△",IF(F83&gt;H83,"○","×")))</f>
        <v/>
      </c>
      <c r="H82" s="1098"/>
      <c r="I82" s="1250"/>
      <c r="J82" s="1251"/>
      <c r="K82" s="1252"/>
      <c r="L82" s="1108"/>
      <c r="M82" s="1097" t="str">
        <f>IF(L83="","",IF(L83=N83,"△",IF(L83&gt;N83,"○","×")))</f>
        <v/>
      </c>
      <c r="N82" s="1098"/>
      <c r="O82" s="1096"/>
      <c r="P82" s="1253"/>
      <c r="Q82" s="1098"/>
      <c r="R82" s="1096"/>
      <c r="S82" s="1253"/>
      <c r="T82" s="1098"/>
      <c r="U82" s="1096"/>
      <c r="V82" s="1253"/>
      <c r="W82" s="1098"/>
      <c r="X82" s="1096"/>
      <c r="Y82" s="1253"/>
      <c r="Z82" s="1098"/>
      <c r="AA82" s="1096"/>
      <c r="AB82" s="1253"/>
      <c r="AC82" s="1098"/>
      <c r="AD82" s="1096"/>
      <c r="AE82" s="1253"/>
      <c r="AF82" s="1098"/>
      <c r="AG82" s="1096"/>
      <c r="AH82" s="1253"/>
      <c r="AI82" s="1098"/>
      <c r="AJ82" s="1254">
        <f>COUNTIF($C82:$Z82,"○")</f>
        <v>0</v>
      </c>
      <c r="AK82" s="1279">
        <f>COUNTIF($C82:$Z82,"△")</f>
        <v>0</v>
      </c>
      <c r="AL82" s="1254">
        <f>COUNTIF($C82:$Z82,"×")</f>
        <v>0</v>
      </c>
      <c r="AM82" s="1255">
        <f>AJ82*2+AK82</f>
        <v>0</v>
      </c>
      <c r="AN82" s="1256"/>
      <c r="AO82" s="1257" t="s">
        <v>4</v>
      </c>
      <c r="AP82" s="1258"/>
      <c r="AQ82" s="1259"/>
      <c r="AR82" s="1260"/>
      <c r="AS82" s="1261">
        <f>AM82*10000000+AN82*100000+AR82*100+(100-AP82)</f>
        <v>100</v>
      </c>
    </row>
    <row r="83" spans="1:45" s="1262" customFormat="1" ht="20.100000000000001" hidden="1" customHeight="1">
      <c r="A83" s="1248"/>
      <c r="B83" s="1263"/>
      <c r="C83" s="1102" t="str">
        <f>IF(K77="","",K77)</f>
        <v/>
      </c>
      <c r="D83" s="1103" t="s">
        <v>4</v>
      </c>
      <c r="E83" s="1104" t="str">
        <f>IF(K79="","",I77)</f>
        <v/>
      </c>
      <c r="F83" s="1102" t="str">
        <f>IF(K79="","",K79)</f>
        <v/>
      </c>
      <c r="G83" s="1103" t="s">
        <v>4</v>
      </c>
      <c r="H83" s="1104" t="str">
        <f>IF(I79="","",I79)</f>
        <v/>
      </c>
      <c r="I83" s="1264"/>
      <c r="J83" s="1265"/>
      <c r="K83" s="1266"/>
      <c r="L83" s="1102" t="str">
        <f>IF(Q79="","",Q79)</f>
        <v/>
      </c>
      <c r="M83" s="1103" t="s">
        <v>4</v>
      </c>
      <c r="N83" s="1104" t="str">
        <f>IF(O79="","",O79)</f>
        <v/>
      </c>
      <c r="O83" s="1102"/>
      <c r="P83" s="1103"/>
      <c r="Q83" s="1104"/>
      <c r="R83" s="1102"/>
      <c r="S83" s="1103"/>
      <c r="T83" s="1104"/>
      <c r="U83" s="1102"/>
      <c r="V83" s="1103"/>
      <c r="W83" s="1104"/>
      <c r="X83" s="1102"/>
      <c r="Y83" s="1103"/>
      <c r="Z83" s="1104"/>
      <c r="AA83" s="1102"/>
      <c r="AB83" s="1103"/>
      <c r="AC83" s="1104"/>
      <c r="AD83" s="1102"/>
      <c r="AE83" s="1103"/>
      <c r="AF83" s="1104"/>
      <c r="AG83" s="1102"/>
      <c r="AH83" s="1103"/>
      <c r="AI83" s="1104"/>
      <c r="AJ83" s="1254"/>
      <c r="AK83" s="1280"/>
      <c r="AL83" s="1254"/>
      <c r="AM83" s="1255"/>
      <c r="AN83" s="1256"/>
      <c r="AO83" s="1257"/>
      <c r="AP83" s="1258"/>
      <c r="AQ83" s="1259"/>
      <c r="AR83" s="1260"/>
      <c r="AS83" s="1261"/>
    </row>
    <row r="84" spans="1:45" s="1262" customFormat="1" ht="20.100000000000001" hidden="1" customHeight="1">
      <c r="A84" s="1248" t="s">
        <v>784</v>
      </c>
      <c r="B84" s="1249" t="str">
        <f>IF(A84="","＊＊＊＊＊＊＊＊＊＊",IF(ISNA(VLOOKUP(A84,参加ＴＭ,2,FALSE)),"",VLOOKUP(A84,参加ＴＭ,2,FALSE)))</f>
        <v>スマイリーズJr</v>
      </c>
      <c r="C84" s="1108"/>
      <c r="D84" s="1097" t="str">
        <f>IF(C85="","",IF(C85=E85,"△",IF(C85&gt;E85,"○","×")))</f>
        <v/>
      </c>
      <c r="E84" s="1098"/>
      <c r="F84" s="1108"/>
      <c r="G84" s="1097" t="str">
        <f>IF(F85="","",IF(F85=H85,"△",IF(F85&gt;H85,"○","×")))</f>
        <v/>
      </c>
      <c r="H84" s="1098"/>
      <c r="I84" s="1108"/>
      <c r="J84" s="1097" t="str">
        <f>IF(I85="","",IF(I85=K85,"△",IF(I85&gt;K85,"○","×")))</f>
        <v/>
      </c>
      <c r="K84" s="1098"/>
      <c r="L84" s="1250"/>
      <c r="M84" s="1251"/>
      <c r="N84" s="1252"/>
      <c r="O84" s="1096"/>
      <c r="P84" s="1253"/>
      <c r="Q84" s="1098"/>
      <c r="R84" s="1096"/>
      <c r="S84" s="1253"/>
      <c r="T84" s="1098"/>
      <c r="U84" s="1096"/>
      <c r="V84" s="1253"/>
      <c r="W84" s="1098"/>
      <c r="X84" s="1096"/>
      <c r="Y84" s="1253"/>
      <c r="Z84" s="1098"/>
      <c r="AA84" s="1096"/>
      <c r="AB84" s="1253"/>
      <c r="AC84" s="1098"/>
      <c r="AD84" s="1096"/>
      <c r="AE84" s="1253"/>
      <c r="AF84" s="1098"/>
      <c r="AG84" s="1096"/>
      <c r="AH84" s="1253"/>
      <c r="AI84" s="1098"/>
      <c r="AJ84" s="1254">
        <f>COUNTIF($C84:$Z84,"○")</f>
        <v>0</v>
      </c>
      <c r="AK84" s="1279">
        <f>COUNTIF($C84:$Z84,"△")</f>
        <v>0</v>
      </c>
      <c r="AL84" s="1254">
        <f>COUNTIF($C84:$Z84,"×")</f>
        <v>0</v>
      </c>
      <c r="AM84" s="1255">
        <f>AJ84*2+AK84</f>
        <v>0</v>
      </c>
      <c r="AN84" s="1256"/>
      <c r="AO84" s="1257" t="s">
        <v>4</v>
      </c>
      <c r="AP84" s="1258"/>
      <c r="AQ84" s="1259"/>
      <c r="AR84" s="1260"/>
      <c r="AS84" s="1261">
        <f>AM84*10000000+AN84*100000+AR84*100+(100-AP84)</f>
        <v>100</v>
      </c>
    </row>
    <row r="85" spans="1:45" s="1262" customFormat="1" ht="20.100000000000001" hidden="1" customHeight="1">
      <c r="A85" s="1248"/>
      <c r="B85" s="1263"/>
      <c r="C85" s="1102" t="str">
        <f>IF(K79="","",K79)</f>
        <v/>
      </c>
      <c r="D85" s="1103" t="s">
        <v>4</v>
      </c>
      <c r="E85" s="1104" t="str">
        <f>IF(I79="","",I79)</f>
        <v/>
      </c>
      <c r="F85" s="1102" t="str">
        <f>IF(K81="","",K81)</f>
        <v/>
      </c>
      <c r="G85" s="1103" t="s">
        <v>4</v>
      </c>
      <c r="H85" s="1104" t="str">
        <f>IF(I81="","",I81)</f>
        <v/>
      </c>
      <c r="I85" s="1102" t="str">
        <f>IF(N81="","",N81)</f>
        <v/>
      </c>
      <c r="J85" s="1103" t="s">
        <v>4</v>
      </c>
      <c r="K85" s="1104" t="str">
        <f>IF(L81="","",L81)</f>
        <v/>
      </c>
      <c r="L85" s="1264"/>
      <c r="M85" s="1265"/>
      <c r="N85" s="1266"/>
      <c r="O85" s="1102"/>
      <c r="P85" s="1103"/>
      <c r="Q85" s="1104"/>
      <c r="R85" s="1102"/>
      <c r="S85" s="1103"/>
      <c r="T85" s="1104"/>
      <c r="U85" s="1102"/>
      <c r="V85" s="1103"/>
      <c r="W85" s="1104"/>
      <c r="X85" s="1102"/>
      <c r="Y85" s="1103"/>
      <c r="Z85" s="1104"/>
      <c r="AA85" s="1102"/>
      <c r="AB85" s="1103"/>
      <c r="AC85" s="1104"/>
      <c r="AD85" s="1102"/>
      <c r="AE85" s="1103"/>
      <c r="AF85" s="1104"/>
      <c r="AG85" s="1102"/>
      <c r="AH85" s="1103"/>
      <c r="AI85" s="1104"/>
      <c r="AJ85" s="1254"/>
      <c r="AK85" s="1280"/>
      <c r="AL85" s="1254"/>
      <c r="AM85" s="1255"/>
      <c r="AN85" s="1256"/>
      <c r="AO85" s="1257"/>
      <c r="AP85" s="1258"/>
      <c r="AQ85" s="1259"/>
      <c r="AR85" s="1260"/>
      <c r="AS85" s="1261"/>
    </row>
    <row r="86" spans="1:45" s="1262" customFormat="1" ht="20.100000000000001" hidden="1" customHeight="1">
      <c r="B86" s="1306"/>
      <c r="D86" s="1238"/>
      <c r="G86" s="1238"/>
      <c r="J86" s="1238"/>
      <c r="M86" s="1238"/>
      <c r="P86" s="1238"/>
      <c r="R86" s="1307"/>
      <c r="S86" s="1307"/>
      <c r="T86" s="1307"/>
      <c r="U86" s="1307"/>
      <c r="V86" s="1307"/>
      <c r="W86" s="1307"/>
      <c r="X86" s="1307"/>
      <c r="Y86" s="1307"/>
      <c r="Z86" s="1307"/>
      <c r="AA86" s="1307"/>
      <c r="AB86" s="1307"/>
      <c r="AC86" s="1307"/>
      <c r="AD86" s="1307"/>
      <c r="AE86" s="1307"/>
      <c r="AF86" s="1307"/>
      <c r="AG86" s="1307"/>
      <c r="AH86" s="1307"/>
      <c r="AI86" s="1307"/>
      <c r="AN86" s="1308"/>
      <c r="AO86" s="1309"/>
      <c r="AP86" s="1308"/>
      <c r="AQ86" s="1310"/>
      <c r="AR86" s="1306"/>
    </row>
    <row r="87" spans="1:45" s="258" customFormat="1" ht="20.100000000000001" customHeight="1">
      <c r="A87" s="1005" t="str">
        <f>参加チーム!E29</f>
        <v>協会ジュニアの部</v>
      </c>
      <c r="B87" s="1006"/>
      <c r="D87" s="652"/>
      <c r="G87" s="652"/>
      <c r="J87" s="652"/>
      <c r="M87" s="652"/>
      <c r="P87" s="652"/>
      <c r="R87" s="1085"/>
      <c r="S87" s="1085"/>
      <c r="T87" s="1085"/>
      <c r="U87" s="1085"/>
      <c r="V87" s="1085"/>
      <c r="W87" s="1085"/>
      <c r="X87" s="1085"/>
      <c r="Y87" s="1085"/>
      <c r="Z87" s="1085"/>
      <c r="AA87" s="1085"/>
      <c r="AB87" s="1085"/>
      <c r="AC87" s="1085"/>
      <c r="AD87" s="1085"/>
      <c r="AE87" s="1085"/>
      <c r="AF87" s="1085"/>
      <c r="AG87" s="1085"/>
      <c r="AH87" s="1085"/>
      <c r="AI87" s="1085"/>
      <c r="AN87" s="1007"/>
      <c r="AO87" s="1008"/>
      <c r="AP87" s="1007"/>
      <c r="AQ87" s="1147"/>
      <c r="AR87" s="1006"/>
    </row>
    <row r="88" spans="1:45" s="258" customFormat="1" ht="20.100000000000001" customHeight="1">
      <c r="A88" s="1009" t="s">
        <v>5</v>
      </c>
      <c r="B88" s="1009"/>
      <c r="C88" s="1010">
        <v>1</v>
      </c>
      <c r="D88" s="1010"/>
      <c r="E88" s="1010"/>
      <c r="F88" s="1010">
        <v>2</v>
      </c>
      <c r="G88" s="1010"/>
      <c r="H88" s="1010"/>
      <c r="I88" s="1010">
        <v>3</v>
      </c>
      <c r="J88" s="1010"/>
      <c r="K88" s="1010"/>
      <c r="L88" s="1010">
        <v>4</v>
      </c>
      <c r="M88" s="1010"/>
      <c r="N88" s="1010"/>
      <c r="O88" s="1014"/>
      <c r="P88" s="1014"/>
      <c r="Q88" s="1014"/>
      <c r="R88" s="1014"/>
      <c r="S88" s="1014"/>
      <c r="T88" s="1014"/>
      <c r="U88" s="1014"/>
      <c r="V88" s="1014"/>
      <c r="W88" s="1014"/>
      <c r="X88" s="1010"/>
      <c r="Y88" s="1010"/>
      <c r="Z88" s="1010"/>
      <c r="AA88" s="1010"/>
      <c r="AB88" s="1010"/>
      <c r="AC88" s="1010"/>
      <c r="AD88" s="1010"/>
      <c r="AE88" s="1010"/>
      <c r="AF88" s="1010"/>
      <c r="AG88" s="1010"/>
      <c r="AH88" s="1010"/>
      <c r="AI88" s="1010"/>
      <c r="AJ88" s="1015" t="s">
        <v>1</v>
      </c>
      <c r="AK88" s="1015" t="s">
        <v>2</v>
      </c>
      <c r="AL88" s="1015" t="s">
        <v>3</v>
      </c>
      <c r="AM88" s="1016" t="s">
        <v>0</v>
      </c>
      <c r="AN88" s="1010" t="s">
        <v>7</v>
      </c>
      <c r="AO88" s="1010"/>
      <c r="AP88" s="1010"/>
      <c r="AQ88" s="1148" t="s">
        <v>6</v>
      </c>
      <c r="AR88" s="1016" t="s">
        <v>42</v>
      </c>
    </row>
    <row r="89" spans="1:45" ht="20.100000000000001" customHeight="1">
      <c r="A89" s="1017" t="s">
        <v>468</v>
      </c>
      <c r="B89" s="1059" t="str">
        <f>IF(A89="","＊＊＊＊＊＊＊＊＊＊",IF(ISNA(VLOOKUP(A89,参加ＴＭ,2,FALSE)),"",VLOOKUP(A89,参加ＴＭ,2,FALSE)))</f>
        <v>平成BLUEtree　Jr</v>
      </c>
      <c r="C89" s="1019"/>
      <c r="D89" s="1020"/>
      <c r="E89" s="1021"/>
      <c r="F89" s="1022">
        <v>2</v>
      </c>
      <c r="G89" s="1023" t="str">
        <f>IF(F90="","",IF(F90=H90,"△",IF(F90&gt;H90,"○","×")))</f>
        <v/>
      </c>
      <c r="H89" s="1024">
        <v>2</v>
      </c>
      <c r="I89" s="1022">
        <v>18</v>
      </c>
      <c r="J89" s="1023" t="str">
        <f>IF(I90="","",IF(I90=K90,"△",IF(I90&gt;K90,"○","×")))</f>
        <v/>
      </c>
      <c r="K89" s="1024">
        <v>3</v>
      </c>
      <c r="L89" s="1022">
        <v>21</v>
      </c>
      <c r="M89" s="1023" t="str">
        <f>IF(L90="","",IF(L90=N90,"△",IF(L90&gt;N90,"○","×")))</f>
        <v/>
      </c>
      <c r="N89" s="1024">
        <v>1</v>
      </c>
      <c r="O89" s="1028"/>
      <c r="P89" s="1029"/>
      <c r="Q89" s="1030"/>
      <c r="R89" s="1028"/>
      <c r="S89" s="1029"/>
      <c r="T89" s="1030"/>
      <c r="U89" s="1028"/>
      <c r="V89" s="1029"/>
      <c r="W89" s="1030"/>
      <c r="X89" s="1022"/>
      <c r="Y89" s="1060"/>
      <c r="Z89" s="1024"/>
      <c r="AA89" s="1022"/>
      <c r="AB89" s="1060"/>
      <c r="AC89" s="1024"/>
      <c r="AD89" s="1022"/>
      <c r="AE89" s="1060"/>
      <c r="AF89" s="1024"/>
      <c r="AG89" s="1022"/>
      <c r="AH89" s="1060"/>
      <c r="AI89" s="1024"/>
      <c r="AJ89" s="1227">
        <f>COUNTIF($C89:$AI89,"○")</f>
        <v>0</v>
      </c>
      <c r="AK89" s="1227">
        <f>COUNTIF($C89:$AI89,"△")</f>
        <v>0</v>
      </c>
      <c r="AL89" s="1227">
        <f>COUNTIF($C89:$AI89,"×")</f>
        <v>0</v>
      </c>
      <c r="AM89" s="1228">
        <f>AJ89*2+AK89</f>
        <v>0</v>
      </c>
      <c r="AN89" s="1229">
        <f>IF(ISERROR(C90+F90+I90+L90),0,C90+F90+I90+N90)</f>
        <v>0</v>
      </c>
      <c r="AO89" s="1230" t="s">
        <v>4</v>
      </c>
      <c r="AP89" s="1311">
        <f>IF(ISERROR(E90+H90+K90+N90),0,E90+H90)</f>
        <v>0</v>
      </c>
      <c r="AQ89" s="1232"/>
      <c r="AR89" s="1233"/>
      <c r="AS89" s="1038">
        <f>AM89*10000000+AN89*100000+AR89*100+(100-AP89)</f>
        <v>100</v>
      </c>
    </row>
    <row r="90" spans="1:45" ht="20.100000000000001" customHeight="1">
      <c r="A90" s="1017"/>
      <c r="B90" s="1063"/>
      <c r="C90" s="1040"/>
      <c r="D90" s="1041"/>
      <c r="E90" s="1042"/>
      <c r="F90" s="1043" t="str">
        <f>IF(ISERR(INDEX(予選成績,F89,H89*7-3)),"",IF(INDEX(予選成績,F89,H89*7-3)="","",INDEX(予選成績,F89,H89*7-3)))</f>
        <v/>
      </c>
      <c r="G90" s="1044" t="s">
        <v>4</v>
      </c>
      <c r="H90" s="1045" t="str">
        <f>IF(ISERR(INDEX(予選成績,F89,H89*7)),"",IF(INDEX(予選成績,F89,H89*7)="","",INDEX(予選成績,F89,H89*7)))</f>
        <v/>
      </c>
      <c r="I90" s="1043" t="str">
        <f>IF(ISERR(INDEX(予選成績,I89,K89*7-3)),"",IF(INDEX(予選成績,I89,K89*7-3)="","",INDEX(予選成績,I89,K89*7-3)))</f>
        <v/>
      </c>
      <c r="J90" s="1044" t="s">
        <v>4</v>
      </c>
      <c r="K90" s="1045" t="str">
        <f>IF(ISERR(INDEX(予選成績,I89,K89*7)),"",IF(INDEX(予選成績,I89,K89*7)="","",INDEX(予選成績,I89,K89*7)))</f>
        <v/>
      </c>
      <c r="L90" s="1043" t="str">
        <f>IF(ISERR(INDEX(予選成績,L89,N89*7-3)),"",IF(INDEX(予選成績,L89,N89*7-3)="","",INDEX(予選成績,L89,N89*7-3)))</f>
        <v/>
      </c>
      <c r="M90" s="1044" t="s">
        <v>4</v>
      </c>
      <c r="N90" s="1045" t="str">
        <f>IF(ISERR(INDEX(予選成績,L89,N89*7)),"",IF(INDEX(予選成績,L89,N89*7)="","",INDEX(予選成績,L89,N89*7)))</f>
        <v/>
      </c>
      <c r="O90" s="1048"/>
      <c r="P90" s="1049"/>
      <c r="Q90" s="1050"/>
      <c r="R90" s="1048"/>
      <c r="S90" s="1049"/>
      <c r="T90" s="1050"/>
      <c r="U90" s="1048"/>
      <c r="V90" s="1049"/>
      <c r="W90" s="1050"/>
      <c r="X90" s="1043"/>
      <c r="Y90" s="1044"/>
      <c r="Z90" s="1045"/>
      <c r="AA90" s="1043"/>
      <c r="AB90" s="1044"/>
      <c r="AC90" s="1045"/>
      <c r="AD90" s="1043"/>
      <c r="AE90" s="1044"/>
      <c r="AF90" s="1045"/>
      <c r="AG90" s="1043"/>
      <c r="AH90" s="1044"/>
      <c r="AI90" s="1045"/>
      <c r="AJ90" s="1227"/>
      <c r="AK90" s="1227"/>
      <c r="AL90" s="1227"/>
      <c r="AM90" s="1228"/>
      <c r="AN90" s="1229"/>
      <c r="AO90" s="1230"/>
      <c r="AP90" s="1311"/>
      <c r="AQ90" s="1232"/>
      <c r="AR90" s="1233"/>
      <c r="AS90" s="1038"/>
    </row>
    <row r="91" spans="1:45" ht="20.100000000000001" customHeight="1">
      <c r="A91" s="1017" t="s">
        <v>81</v>
      </c>
      <c r="B91" s="1059" t="str">
        <f>IF(A91="","＊＊＊＊＊＊＊＊＊＊",IF(ISNA(VLOOKUP(A91,参加ＴＭ,2,FALSE)),"",VLOOKUP(A91,参加ＴＭ,2,FALSE)))</f>
        <v>KATTZ Jr</v>
      </c>
      <c r="C91" s="1058"/>
      <c r="D91" s="1023" t="str">
        <f>IF(C92="","",IF(C92=E92,"△",IF(C92&gt;E92,"○","×")))</f>
        <v/>
      </c>
      <c r="E91" s="1024"/>
      <c r="F91" s="1019"/>
      <c r="G91" s="1020"/>
      <c r="H91" s="1021"/>
      <c r="I91" s="1022">
        <v>8</v>
      </c>
      <c r="J91" s="1023" t="str">
        <f>IF(I92="","",IF(I92=K92,"△",IF(I92&gt;K92,"○","×")))</f>
        <v/>
      </c>
      <c r="K91" s="1024">
        <v>2</v>
      </c>
      <c r="L91" s="1022">
        <v>10</v>
      </c>
      <c r="M91" s="1023" t="str">
        <f>IF(L92="","",IF(L92=N92,"△",IF(L92&gt;N92,"○","×")))</f>
        <v/>
      </c>
      <c r="N91" s="1024">
        <v>2</v>
      </c>
      <c r="O91" s="1028"/>
      <c r="P91" s="1029"/>
      <c r="Q91" s="1030"/>
      <c r="R91" s="1028"/>
      <c r="S91" s="1029"/>
      <c r="T91" s="1030"/>
      <c r="U91" s="1028"/>
      <c r="V91" s="1029"/>
      <c r="W91" s="1030"/>
      <c r="X91" s="1022"/>
      <c r="Y91" s="1060"/>
      <c r="Z91" s="1024"/>
      <c r="AA91" s="1022"/>
      <c r="AB91" s="1060"/>
      <c r="AC91" s="1024"/>
      <c r="AD91" s="1022"/>
      <c r="AE91" s="1060"/>
      <c r="AF91" s="1024"/>
      <c r="AG91" s="1022"/>
      <c r="AH91" s="1060"/>
      <c r="AI91" s="1024"/>
      <c r="AJ91" s="1227">
        <f>COUNTIF($C91:$AI91,"○")</f>
        <v>0</v>
      </c>
      <c r="AK91" s="1227">
        <f>COUNTIF($C91:$AI91,"△")</f>
        <v>0</v>
      </c>
      <c r="AL91" s="1227">
        <f>COUNTIF($C91:$AI91,"×")</f>
        <v>0</v>
      </c>
      <c r="AM91" s="1228">
        <f>AJ91*2+AK91</f>
        <v>0</v>
      </c>
      <c r="AN91" s="1229">
        <f t="shared" ref="AN91:AN96" si="4">IF(ISERROR(C92+F92+I92+L92),0,C92+F92+I92+N92)</f>
        <v>0</v>
      </c>
      <c r="AO91" s="1230" t="s">
        <v>4</v>
      </c>
      <c r="AP91" s="1311">
        <f t="shared" ref="AP91:AP96" si="5">IF(ISERROR(E92+H92+K92+N92),0,E92+H92)</f>
        <v>0</v>
      </c>
      <c r="AQ91" s="1232"/>
      <c r="AR91" s="1233"/>
      <c r="AS91" s="1038">
        <f>AM91*10000000+AN91*100000+AR91*100+(100-AP91)</f>
        <v>100</v>
      </c>
    </row>
    <row r="92" spans="1:45" ht="20.100000000000001" customHeight="1">
      <c r="A92" s="1017"/>
      <c r="B92" s="1063"/>
      <c r="C92" s="1043" t="str">
        <f>IF(H90="","",H90)</f>
        <v/>
      </c>
      <c r="D92" s="1044" t="s">
        <v>4</v>
      </c>
      <c r="E92" s="1045" t="str">
        <f>IF(F90="","",F90)</f>
        <v/>
      </c>
      <c r="F92" s="1040"/>
      <c r="G92" s="1041"/>
      <c r="H92" s="1042"/>
      <c r="I92" s="1043" t="str">
        <f>IF(ISERR(INDEX(予選成績,I91,K91*7-3)),"",IF(INDEX(予選成績,I91,K91*7-3)="","",INDEX(予選成績,I91,K91*7-3)))</f>
        <v/>
      </c>
      <c r="J92" s="1044" t="s">
        <v>4</v>
      </c>
      <c r="K92" s="1045" t="str">
        <f>IF(ISERR(INDEX(予選成績,I91,K91*7)),"",IF(INDEX(予選成績,I91,K91*7)="","",INDEX(予選成績,I91,K91*7)))</f>
        <v/>
      </c>
      <c r="L92" s="1043" t="str">
        <f>IF(ISERR(INDEX(予選成績,L91,N91*7-3)),"",IF(INDEX(予選成績,L91,N91*7-3)="","",INDEX(予選成績,L91,N91*7-3)))</f>
        <v/>
      </c>
      <c r="M92" s="1044" t="s">
        <v>4</v>
      </c>
      <c r="N92" s="1045" t="str">
        <f>IF(ISERR(INDEX(予選成績,L91,N91*7)),"",IF(INDEX(予選成績,L91,N91*7)="","",INDEX(予選成績,L91,N91*7)))</f>
        <v/>
      </c>
      <c r="O92" s="1048"/>
      <c r="P92" s="1049"/>
      <c r="Q92" s="1050"/>
      <c r="R92" s="1048"/>
      <c r="S92" s="1049"/>
      <c r="T92" s="1050"/>
      <c r="U92" s="1048"/>
      <c r="V92" s="1049"/>
      <c r="W92" s="1050"/>
      <c r="X92" s="1043"/>
      <c r="Y92" s="1044"/>
      <c r="Z92" s="1045"/>
      <c r="AA92" s="1043"/>
      <c r="AB92" s="1044"/>
      <c r="AC92" s="1045"/>
      <c r="AD92" s="1043"/>
      <c r="AE92" s="1044"/>
      <c r="AF92" s="1045"/>
      <c r="AG92" s="1043"/>
      <c r="AH92" s="1044"/>
      <c r="AI92" s="1045"/>
      <c r="AJ92" s="1227"/>
      <c r="AK92" s="1227"/>
      <c r="AL92" s="1227"/>
      <c r="AM92" s="1228"/>
      <c r="AN92" s="1229"/>
      <c r="AO92" s="1230"/>
      <c r="AP92" s="1311"/>
      <c r="AQ92" s="1232"/>
      <c r="AR92" s="1233"/>
      <c r="AS92" s="1038"/>
    </row>
    <row r="93" spans="1:45" ht="20.100000000000001" customHeight="1">
      <c r="A93" s="1017" t="s">
        <v>66</v>
      </c>
      <c r="B93" s="1059" t="str">
        <f>IF(A93="","＊＊＊＊＊＊＊＊＊＊",IF(ISNA(VLOOKUP(A93,参加ＴＭ,2,FALSE)),"",VLOOKUP(A93,参加ＴＭ,2,FALSE)))</f>
        <v>大林ファイターズJr</v>
      </c>
      <c r="C93" s="1058"/>
      <c r="D93" s="1023" t="str">
        <f>IF(C94="","",IF(C94=E94,"△",IF(C94&gt;E94,"○","×")))</f>
        <v/>
      </c>
      <c r="E93" s="1024"/>
      <c r="F93" s="1058"/>
      <c r="G93" s="1023" t="str">
        <f>IF(F94="","",IF(F94=H94,"△",IF(F94&gt;H94,"○","×")))</f>
        <v/>
      </c>
      <c r="H93" s="1024"/>
      <c r="I93" s="1019"/>
      <c r="J93" s="1020"/>
      <c r="K93" s="1021"/>
      <c r="L93" s="1022">
        <v>4</v>
      </c>
      <c r="M93" s="1023" t="str">
        <f>IF(L94="","",IF(L94=N94,"△",IF(L94&gt;N94,"○","×")))</f>
        <v/>
      </c>
      <c r="N93" s="1024">
        <v>1</v>
      </c>
      <c r="O93" s="1028"/>
      <c r="P93" s="1029"/>
      <c r="Q93" s="1030"/>
      <c r="R93" s="1028"/>
      <c r="S93" s="1029"/>
      <c r="T93" s="1030"/>
      <c r="U93" s="1028"/>
      <c r="V93" s="1029"/>
      <c r="W93" s="1030"/>
      <c r="X93" s="1022"/>
      <c r="Y93" s="1060"/>
      <c r="Z93" s="1024"/>
      <c r="AA93" s="1022"/>
      <c r="AB93" s="1060"/>
      <c r="AC93" s="1024"/>
      <c r="AD93" s="1022"/>
      <c r="AE93" s="1060"/>
      <c r="AF93" s="1024"/>
      <c r="AG93" s="1022"/>
      <c r="AH93" s="1060"/>
      <c r="AI93" s="1024"/>
      <c r="AJ93" s="1227">
        <f>COUNTIF($C93:$AI93,"○")</f>
        <v>0</v>
      </c>
      <c r="AK93" s="1227">
        <f>COUNTIF($C93:$AI93,"△")</f>
        <v>0</v>
      </c>
      <c r="AL93" s="1227">
        <f>COUNTIF($C93:$AI93,"×")</f>
        <v>0</v>
      </c>
      <c r="AM93" s="1228">
        <f>AJ93*2+AK93</f>
        <v>0</v>
      </c>
      <c r="AN93" s="1229">
        <f t="shared" ref="AN93:AN96" si="6">IF(ISERROR(C94+F94+I94+L94),0,C94+F94+I94+N94)</f>
        <v>0</v>
      </c>
      <c r="AO93" s="1230" t="s">
        <v>4</v>
      </c>
      <c r="AP93" s="1311">
        <f t="shared" ref="AP93:AP96" si="7">IF(ISERROR(E94+H94+K94+N94),0,E94+H94)</f>
        <v>0</v>
      </c>
      <c r="AQ93" s="1232"/>
      <c r="AR93" s="1233"/>
      <c r="AS93" s="1038">
        <f>AM93*10000000+AN93*100000+AR93*100+(100-AP93)</f>
        <v>100</v>
      </c>
    </row>
    <row r="94" spans="1:45" ht="20.100000000000001" customHeight="1">
      <c r="A94" s="1017"/>
      <c r="B94" s="1063"/>
      <c r="C94" s="1043" t="str">
        <f>IF(K90="","",K90)</f>
        <v/>
      </c>
      <c r="D94" s="1044" t="s">
        <v>4</v>
      </c>
      <c r="E94" s="1045" t="str">
        <f>IF(I90="","",I90)</f>
        <v/>
      </c>
      <c r="F94" s="1043" t="str">
        <f>IF(K92="","",K92)</f>
        <v/>
      </c>
      <c r="G94" s="1044" t="s">
        <v>4</v>
      </c>
      <c r="H94" s="1045" t="str">
        <f>IF(I92="","",I92)</f>
        <v/>
      </c>
      <c r="I94" s="1040"/>
      <c r="J94" s="1041"/>
      <c r="K94" s="1042"/>
      <c r="L94" s="1043" t="str">
        <f>IF(ISERR(INDEX(予選成績,L93,N93*7-3)),"",IF(INDEX(予選成績,L93,N93*7-3)="","",INDEX(予選成績,L93,N93*7-3)))</f>
        <v/>
      </c>
      <c r="M94" s="1044" t="s">
        <v>4</v>
      </c>
      <c r="N94" s="1045" t="str">
        <f>IF(ISERR(INDEX(予選成績,L93,N93*7)),"",IF(INDEX(予選成績,L93,N93*7)="","",INDEX(予選成績,L93,N93*7)))</f>
        <v/>
      </c>
      <c r="O94" s="1048"/>
      <c r="P94" s="1049"/>
      <c r="Q94" s="1050"/>
      <c r="R94" s="1048"/>
      <c r="S94" s="1049"/>
      <c r="T94" s="1050"/>
      <c r="U94" s="1048"/>
      <c r="V94" s="1049"/>
      <c r="W94" s="1050"/>
      <c r="X94" s="1043"/>
      <c r="Y94" s="1044"/>
      <c r="Z94" s="1045"/>
      <c r="AA94" s="1043"/>
      <c r="AB94" s="1044"/>
      <c r="AC94" s="1045"/>
      <c r="AD94" s="1043"/>
      <c r="AE94" s="1044"/>
      <c r="AF94" s="1045"/>
      <c r="AG94" s="1043"/>
      <c r="AH94" s="1044"/>
      <c r="AI94" s="1045"/>
      <c r="AJ94" s="1227"/>
      <c r="AK94" s="1227"/>
      <c r="AL94" s="1227"/>
      <c r="AM94" s="1228"/>
      <c r="AN94" s="1229"/>
      <c r="AO94" s="1230"/>
      <c r="AP94" s="1311"/>
      <c r="AQ94" s="1232"/>
      <c r="AR94" s="1233"/>
      <c r="AS94" s="1038"/>
    </row>
    <row r="95" spans="1:45" ht="20.100000000000001" customHeight="1">
      <c r="A95" s="1017" t="s">
        <v>67</v>
      </c>
      <c r="B95" s="1059" t="str">
        <f>IF(A95="","＊＊＊＊＊＊＊＊＊＊",IF(ISNA(VLOOKUP(A95,参加ＴＭ,2,FALSE)),"",VLOOKUP(A95,参加ＴＭ,2,FALSE)))</f>
        <v>スマイリーズJr</v>
      </c>
      <c r="C95" s="1058"/>
      <c r="D95" s="1023" t="str">
        <f>IF(C96="","",IF(C96=E96,"△",IF(C96&gt;E96,"○","×")))</f>
        <v/>
      </c>
      <c r="E95" s="1024"/>
      <c r="F95" s="1058"/>
      <c r="G95" s="1023" t="str">
        <f>IF(F96="","",IF(F96=H96,"△",IF(F96&gt;H96,"○","×")))</f>
        <v/>
      </c>
      <c r="H95" s="1024"/>
      <c r="I95" s="1058"/>
      <c r="J95" s="1023" t="str">
        <f>IF(I96="","",IF(I96=K96,"△",IF(I96&gt;K96,"○","×")))</f>
        <v/>
      </c>
      <c r="K95" s="1061"/>
      <c r="L95" s="1019"/>
      <c r="M95" s="1020"/>
      <c r="N95" s="1021"/>
      <c r="O95" s="1028"/>
      <c r="P95" s="1029"/>
      <c r="Q95" s="1030"/>
      <c r="R95" s="1028"/>
      <c r="S95" s="1029"/>
      <c r="T95" s="1030"/>
      <c r="U95" s="1028"/>
      <c r="V95" s="1029"/>
      <c r="W95" s="1030"/>
      <c r="X95" s="1022"/>
      <c r="Y95" s="1060"/>
      <c r="Z95" s="1024"/>
      <c r="AA95" s="1022"/>
      <c r="AB95" s="1060"/>
      <c r="AC95" s="1024"/>
      <c r="AD95" s="1022"/>
      <c r="AE95" s="1060"/>
      <c r="AF95" s="1024"/>
      <c r="AG95" s="1022"/>
      <c r="AH95" s="1060"/>
      <c r="AI95" s="1024"/>
      <c r="AJ95" s="1227">
        <f>COUNTIF($C95:$AI95,"○")</f>
        <v>0</v>
      </c>
      <c r="AK95" s="1227">
        <f>COUNTIF($C95:$AI95,"△")</f>
        <v>0</v>
      </c>
      <c r="AL95" s="1227">
        <f>COUNTIF($C95:$AI95,"×")</f>
        <v>0</v>
      </c>
      <c r="AM95" s="1228">
        <f>AJ95*2+AK95</f>
        <v>0</v>
      </c>
      <c r="AN95" s="1229">
        <f t="shared" ref="AN95:AN96" si="8">IF(ISERROR(C96+F96+I96+L96),0,C96+F96+I96+N96)</f>
        <v>0</v>
      </c>
      <c r="AO95" s="1230" t="s">
        <v>4</v>
      </c>
      <c r="AP95" s="1311">
        <f t="shared" ref="AP95:AP96" si="9">IF(ISERROR(E96+H96+K96+N96),0,E96+H96)</f>
        <v>0</v>
      </c>
      <c r="AQ95" s="1232"/>
      <c r="AR95" s="1233"/>
      <c r="AS95" s="1038">
        <f>AM95*10000000+AN95*100000+AR95*100+(100-AP95)</f>
        <v>100</v>
      </c>
    </row>
    <row r="96" spans="1:45" ht="20.100000000000001" customHeight="1">
      <c r="A96" s="1017"/>
      <c r="B96" s="1063"/>
      <c r="C96" s="1043" t="str">
        <f>IF(N90="","",N90)</f>
        <v/>
      </c>
      <c r="D96" s="1044" t="s">
        <v>4</v>
      </c>
      <c r="E96" s="1045" t="str">
        <f>IF(L90="","",L90)</f>
        <v/>
      </c>
      <c r="F96" s="1043" t="str">
        <f>IF(N92="","",N92)</f>
        <v/>
      </c>
      <c r="G96" s="1044" t="s">
        <v>4</v>
      </c>
      <c r="H96" s="1045" t="str">
        <f>IF(L92="","",L92)</f>
        <v/>
      </c>
      <c r="I96" s="1043" t="str">
        <f>IF(N94="","",N94)</f>
        <v/>
      </c>
      <c r="J96" s="1044" t="s">
        <v>4</v>
      </c>
      <c r="K96" s="1064" t="str">
        <f>IF(L94="","",L94)</f>
        <v/>
      </c>
      <c r="L96" s="1040"/>
      <c r="M96" s="1041"/>
      <c r="N96" s="1042"/>
      <c r="O96" s="1048"/>
      <c r="P96" s="1049"/>
      <c r="Q96" s="1050"/>
      <c r="R96" s="1048"/>
      <c r="S96" s="1049"/>
      <c r="T96" s="1050"/>
      <c r="U96" s="1048"/>
      <c r="V96" s="1049"/>
      <c r="W96" s="1050"/>
      <c r="X96" s="1043"/>
      <c r="Y96" s="1044"/>
      <c r="Z96" s="1045"/>
      <c r="AA96" s="1043"/>
      <c r="AB96" s="1044"/>
      <c r="AC96" s="1045"/>
      <c r="AD96" s="1043"/>
      <c r="AE96" s="1044"/>
      <c r="AF96" s="1045"/>
      <c r="AG96" s="1043"/>
      <c r="AH96" s="1044"/>
      <c r="AI96" s="1045"/>
      <c r="AJ96" s="1227"/>
      <c r="AK96" s="1227"/>
      <c r="AL96" s="1227"/>
      <c r="AM96" s="1228"/>
      <c r="AN96" s="1229"/>
      <c r="AO96" s="1230"/>
      <c r="AP96" s="1311"/>
      <c r="AQ96" s="1232"/>
      <c r="AR96" s="1233"/>
      <c r="AS96" s="1038"/>
    </row>
    <row r="97" spans="1:45" ht="20.100000000000001" hidden="1" customHeight="1">
      <c r="A97" s="1017" t="s">
        <v>685</v>
      </c>
      <c r="B97" s="1059" t="str">
        <f>IF(A97="","＊＊＊＊＊＊＊＊＊＊",IF(ISNA(VLOOKUP(A97,参加ＴＭ,2,FALSE)),"",VLOOKUP(A97,参加ＴＭ,2,FALSE)))</f>
        <v/>
      </c>
      <c r="C97" s="1058"/>
      <c r="D97" s="1023" t="str">
        <f>IF(C98="","",IF(C98=E98,"△",IF(C98&gt;E98,"○","×")))</f>
        <v/>
      </c>
      <c r="E97" s="1024"/>
      <c r="F97" s="1058"/>
      <c r="G97" s="1023" t="str">
        <f>IF(F98="","",IF(F98=H98,"△",IF(F98&gt;H98,"○","×")))</f>
        <v/>
      </c>
      <c r="H97" s="1024"/>
      <c r="I97" s="1058"/>
      <c r="J97" s="1023" t="str">
        <f>IF(I98="","",IF(I98=K98,"△",IF(I98&gt;K98,"○","×")))</f>
        <v/>
      </c>
      <c r="K97" s="1061"/>
      <c r="L97" s="1058"/>
      <c r="M97" s="1023" t="e">
        <f>IF(L98="","",IF(L98=N98,"△",IF(L98&gt;N98,"○","×")))</f>
        <v>#REF!</v>
      </c>
      <c r="N97" s="1024"/>
      <c r="O97" s="1058"/>
      <c r="P97" s="1023" t="e">
        <f>IF(O98="","",IF(O98=Q98,"△",IF(O98&gt;Q98,"○","×")))</f>
        <v>#REF!</v>
      </c>
      <c r="Q97" s="1061"/>
      <c r="R97" s="1066"/>
      <c r="S97" s="1067"/>
      <c r="T97" s="1068"/>
      <c r="U97" s="1028"/>
      <c r="V97" s="1029"/>
      <c r="W97" s="1030"/>
      <c r="X97" s="1022"/>
      <c r="Y97" s="1060"/>
      <c r="Z97" s="1024"/>
      <c r="AA97" s="1022"/>
      <c r="AB97" s="1060"/>
      <c r="AC97" s="1024"/>
      <c r="AD97" s="1022"/>
      <c r="AE97" s="1060"/>
      <c r="AF97" s="1024"/>
      <c r="AG97" s="1022"/>
      <c r="AH97" s="1060"/>
      <c r="AI97" s="1024"/>
      <c r="AJ97" s="1227">
        <f>COUNTIF($C97:$AI97,"○")</f>
        <v>0</v>
      </c>
      <c r="AK97" s="1227">
        <f>COUNTIF($C97:$AI97,"△")</f>
        <v>0</v>
      </c>
      <c r="AL97" s="1227">
        <f>COUNTIF($C97:$AI97,"×")</f>
        <v>0</v>
      </c>
      <c r="AM97" s="1228">
        <f>AJ97*2+AK97</f>
        <v>0</v>
      </c>
      <c r="AN97" s="1229">
        <f>IF(ISERROR(C98+F98+I98+L98+O98+R98+U98+X98+AA98+AD98+AG98),0,C98+F98+I98+L98+O98+R98+U98+X98+AA98+AD98+AG98)</f>
        <v>0</v>
      </c>
      <c r="AO97" s="1230" t="s">
        <v>4</v>
      </c>
      <c r="AP97" s="1311">
        <f>IF(ISERROR(E98+H98+K98+N98+Q98+T98+W98+Z98+AC98+AF98+AI98),0,E98+H98+K98+N98+Q98+T98+W98+Z98+AC98+AF98+AI98)</f>
        <v>0</v>
      </c>
      <c r="AQ97" s="1232">
        <f>IF(SUM(Eブロック)=700,"",RANK(AS97,Eブロック))</f>
        <v>1</v>
      </c>
      <c r="AR97" s="1233"/>
      <c r="AS97" s="1038">
        <f>AM97*10000000+AN97*100000+AR97*100+(100-AP97)</f>
        <v>100</v>
      </c>
    </row>
    <row r="98" spans="1:45" ht="20.100000000000001" hidden="1" customHeight="1">
      <c r="A98" s="1017"/>
      <c r="B98" s="1063"/>
      <c r="C98" s="1043" t="str">
        <f>IF(T90="","",T90)</f>
        <v/>
      </c>
      <c r="D98" s="1044" t="s">
        <v>4</v>
      </c>
      <c r="E98" s="1045" t="str">
        <f>IF(R90="","",R90)</f>
        <v/>
      </c>
      <c r="F98" s="1043" t="str">
        <f>IF(T92="","",T92)</f>
        <v/>
      </c>
      <c r="G98" s="1044" t="s">
        <v>4</v>
      </c>
      <c r="H98" s="1045" t="str">
        <f>IF(R92="","",R92)</f>
        <v/>
      </c>
      <c r="I98" s="1043" t="str">
        <f>IF(T94="","",T94)</f>
        <v/>
      </c>
      <c r="J98" s="1044" t="s">
        <v>4</v>
      </c>
      <c r="K98" s="1064" t="str">
        <f>IF(R94="","",R94)</f>
        <v/>
      </c>
      <c r="L98" s="1043" t="e">
        <f>IF(#REF!="","",#REF!)</f>
        <v>#REF!</v>
      </c>
      <c r="M98" s="1044" t="s">
        <v>4</v>
      </c>
      <c r="N98" s="1045" t="e">
        <f>IF(#REF!="","",#REF!)</f>
        <v>#REF!</v>
      </c>
      <c r="O98" s="1043" t="e">
        <f>IF(#REF!="","",#REF!)</f>
        <v>#REF!</v>
      </c>
      <c r="P98" s="1044" t="s">
        <v>4</v>
      </c>
      <c r="Q98" s="1064" t="e">
        <f>IF(#REF!="","",#REF!)</f>
        <v>#REF!</v>
      </c>
      <c r="R98" s="1069"/>
      <c r="S98" s="1070"/>
      <c r="T98" s="1071"/>
      <c r="U98" s="1048"/>
      <c r="V98" s="1049"/>
      <c r="W98" s="1050"/>
      <c r="X98" s="1043"/>
      <c r="Y98" s="1044"/>
      <c r="Z98" s="1045"/>
      <c r="AA98" s="1043"/>
      <c r="AB98" s="1044"/>
      <c r="AC98" s="1045"/>
      <c r="AD98" s="1043"/>
      <c r="AE98" s="1044"/>
      <c r="AF98" s="1045"/>
      <c r="AG98" s="1043"/>
      <c r="AH98" s="1044"/>
      <c r="AI98" s="1045"/>
      <c r="AJ98" s="1227"/>
      <c r="AK98" s="1227"/>
      <c r="AL98" s="1227"/>
      <c r="AM98" s="1228"/>
      <c r="AN98" s="1229"/>
      <c r="AO98" s="1230"/>
      <c r="AP98" s="1311"/>
      <c r="AQ98" s="1232"/>
      <c r="AR98" s="1233"/>
      <c r="AS98" s="1038"/>
    </row>
    <row r="99" spans="1:45" ht="20.100000000000001" hidden="1" customHeight="1">
      <c r="A99" s="1017" t="s">
        <v>689</v>
      </c>
      <c r="B99" s="1059" t="str">
        <f>IF(A99="","＊＊＊＊＊＊＊＊＊＊",IF(ISNA(VLOOKUP(A99,参加ＴＭ,2,FALSE)),"",VLOOKUP(A99,参加ＴＭ,2,FALSE)))</f>
        <v/>
      </c>
      <c r="C99" s="1121"/>
      <c r="D99" s="1149"/>
      <c r="E99" s="1123"/>
      <c r="F99" s="1058"/>
      <c r="G99" s="1060" t="str">
        <f>IF(F100="","",IF(F100=H100,"△",IF(F100&gt;H100,"○","×")))</f>
        <v/>
      </c>
      <c r="H99" s="1024"/>
      <c r="I99" s="1058"/>
      <c r="J99" s="1060" t="str">
        <f>IF(I100="","",IF(I100=K100,"△",IF(I100&gt;K100,"○","×")))</f>
        <v/>
      </c>
      <c r="K99" s="1024"/>
      <c r="L99" s="1058"/>
      <c r="M99" s="1060" t="e">
        <f>IF(L100="","",IF(L100=N100,"△",IF(L100&gt;N100,"○","×")))</f>
        <v>#REF!</v>
      </c>
      <c r="N99" s="1024"/>
      <c r="O99" s="1121"/>
      <c r="P99" s="1149"/>
      <c r="Q99" s="1123"/>
      <c r="R99" s="1058"/>
      <c r="S99" s="1060" t="str">
        <f>IF(R100="","",IF(R100=T100,"△",IF(R100&gt;T100,"○","×")))</f>
        <v/>
      </c>
      <c r="T99" s="1024"/>
      <c r="U99" s="1066"/>
      <c r="V99" s="1067"/>
      <c r="W99" s="1068"/>
      <c r="X99" s="1022"/>
      <c r="Y99" s="1060" t="str">
        <f>IF(X100="","",IF(X100=Z100,"△",IF(X100&gt;Z100,"○","×")))</f>
        <v/>
      </c>
      <c r="Z99" s="1024"/>
      <c r="AA99" s="1150"/>
      <c r="AB99" s="1149"/>
      <c r="AC99" s="1123"/>
      <c r="AD99" s="1022"/>
      <c r="AE99" s="1060" t="str">
        <f>IF(AD100="","",IF(AD100=AF100,"△",IF(AD100&gt;AF100,"○","×")))</f>
        <v/>
      </c>
      <c r="AF99" s="1024"/>
      <c r="AG99" s="1150"/>
      <c r="AH99" s="1149"/>
      <c r="AI99" s="1123"/>
      <c r="AJ99" s="1227">
        <f>COUNTIF($C99:$AI99,"○")</f>
        <v>0</v>
      </c>
      <c r="AK99" s="1227">
        <f>COUNTIF($C99:$AI99,"△")</f>
        <v>0</v>
      </c>
      <c r="AL99" s="1227">
        <f>COUNTIF($C99:$AI99,"×")</f>
        <v>0</v>
      </c>
      <c r="AM99" s="1228">
        <f>AJ99*2+AK99</f>
        <v>0</v>
      </c>
      <c r="AN99" s="1229">
        <f>IF(ISERROR(C100+F100+I100+L100+O100+R100+U100+X100+AA100+AD100+AG100),0,C100+F100+I100+L100+O100+R100+U100+X100+AA100+AD100+AG100)</f>
        <v>0</v>
      </c>
      <c r="AO99" s="1230" t="s">
        <v>4</v>
      </c>
      <c r="AP99" s="1311">
        <f>IF(ISERROR(E100+H100+K100+N100+Q100+T100+W100+Z100+AC100+AF100+AI100),0,E100+H100+K100+N100+Q100+T100+W100+Z100+AC100+AF100+AI100)</f>
        <v>0</v>
      </c>
      <c r="AQ99" s="1234">
        <f>IF(SUM(Eブロック)=700,"",RANK(AS99,Eブロック))</f>
        <v>1</v>
      </c>
      <c r="AR99" s="1233"/>
      <c r="AS99" s="1038">
        <f>AM99*10000000+AN99*100000+AR99*100+(100-AP99)</f>
        <v>100</v>
      </c>
    </row>
    <row r="100" spans="1:45" ht="20.100000000000001" hidden="1" customHeight="1">
      <c r="A100" s="1017"/>
      <c r="B100" s="1063"/>
      <c r="C100" s="1125"/>
      <c r="D100" s="1126"/>
      <c r="E100" s="1127"/>
      <c r="F100" s="1043" t="str">
        <f>IF(W92="","",W92)</f>
        <v/>
      </c>
      <c r="G100" s="1044" t="s">
        <v>4</v>
      </c>
      <c r="H100" s="1045" t="str">
        <f>IF(U92="","",U92)</f>
        <v/>
      </c>
      <c r="I100" s="1043" t="str">
        <f>IF(W94="","",W94)</f>
        <v/>
      </c>
      <c r="J100" s="1044" t="s">
        <v>4</v>
      </c>
      <c r="K100" s="1045" t="str">
        <f>IF(U94="","",U94)</f>
        <v/>
      </c>
      <c r="L100" s="1043" t="e">
        <f>IF(Q98="","",Q98)</f>
        <v>#REF!</v>
      </c>
      <c r="M100" s="1044" t="s">
        <v>4</v>
      </c>
      <c r="N100" s="1045" t="e">
        <f>IF(O98="","",O98)</f>
        <v>#REF!</v>
      </c>
      <c r="O100" s="1125"/>
      <c r="P100" s="1126"/>
      <c r="Q100" s="1151"/>
      <c r="R100" s="1043" t="str">
        <f>IF(W98="","",W98)</f>
        <v/>
      </c>
      <c r="S100" s="1044" t="s">
        <v>4</v>
      </c>
      <c r="T100" s="1045" t="str">
        <f>IF(U98="","",U98)</f>
        <v/>
      </c>
      <c r="U100" s="1069"/>
      <c r="V100" s="1070"/>
      <c r="W100" s="1071"/>
      <c r="X100" s="1043" t="str">
        <f>IF(ISERR(INDEX(予選成績,X99,Z99*7-3)),"",IF(INDEX(予選成績,X99,Z99*7-3)="","",INDEX(予選成績,X99,Z99*7-3)))</f>
        <v/>
      </c>
      <c r="Y100" s="1044" t="s">
        <v>4</v>
      </c>
      <c r="Z100" s="1045" t="str">
        <f>IF(ISERR(INDEX(予選成績,X99,Z99*7)),"",IF(INDEX(予選成績,X99,Z99*7)="","",INDEX(予選成績,X99,Z99*7)))</f>
        <v/>
      </c>
      <c r="AA100" s="1125"/>
      <c r="AB100" s="1126"/>
      <c r="AC100" s="1127"/>
      <c r="AD100" s="1043" t="str">
        <f>IF(ISERR(INDEX(予選成績,AD99,AF99*7-3)),"",IF(INDEX(予選成績,AD99,AF99*7-3)="","",INDEX(予選成績,AD99,AF99*7-3)))</f>
        <v/>
      </c>
      <c r="AE100" s="1044" t="s">
        <v>4</v>
      </c>
      <c r="AF100" s="1045" t="str">
        <f>IF(ISERR(INDEX(予選成績,AD99,AF99*7)),"",IF(INDEX(予選成績,AD99,AF99*7)="","",INDEX(予選成績,AD99,AF99*7)))</f>
        <v/>
      </c>
      <c r="AG100" s="1125"/>
      <c r="AH100" s="1126"/>
      <c r="AI100" s="1127"/>
      <c r="AJ100" s="1227"/>
      <c r="AK100" s="1227"/>
      <c r="AL100" s="1227"/>
      <c r="AM100" s="1228"/>
      <c r="AN100" s="1229"/>
      <c r="AO100" s="1230"/>
      <c r="AP100" s="1311"/>
      <c r="AQ100" s="1234"/>
      <c r="AR100" s="1233"/>
      <c r="AS100" s="1038"/>
    </row>
    <row r="101" spans="1:45" ht="20.100000000000001" hidden="1" customHeight="1">
      <c r="A101" s="1017" t="s">
        <v>704</v>
      </c>
      <c r="B101" s="1059" t="str">
        <f>IF(A101="","＊＊＊＊＊＊＊＊＊＊",IF(ISNA(VLOOKUP(A101,参加ＴＭ,2,FALSE)),"",VLOOKUP(A101,参加ＴＭ,2,FALSE)))</f>
        <v/>
      </c>
      <c r="C101" s="1058"/>
      <c r="D101" s="1060" t="str">
        <f>IF(C102="","",IF(C102=E102,"△",IF(C102&gt;E102,"○","×")))</f>
        <v/>
      </c>
      <c r="E101" s="1024"/>
      <c r="F101" s="1121"/>
      <c r="G101" s="1149"/>
      <c r="H101" s="1123"/>
      <c r="I101" s="1058"/>
      <c r="J101" s="1060" t="str">
        <f>IF(I102="","",IF(I102=K102,"△",IF(I102&gt;K102,"○","×")))</f>
        <v/>
      </c>
      <c r="K101" s="1024"/>
      <c r="L101" s="1058"/>
      <c r="M101" s="1060" t="str">
        <f>IF(L102="","",IF(L102=N102,"△",IF(L102&gt;N102,"○","×")))</f>
        <v/>
      </c>
      <c r="N101" s="1024"/>
      <c r="O101" s="1058"/>
      <c r="P101" s="1060" t="e">
        <f>IF(O102="","",IF(O102=Q102,"△",IF(O102&gt;Q102,"○","×")))</f>
        <v>#REF!</v>
      </c>
      <c r="Q101" s="1024"/>
      <c r="R101" s="1121"/>
      <c r="S101" s="1149"/>
      <c r="T101" s="1152"/>
      <c r="U101" s="1058"/>
      <c r="V101" s="1060" t="str">
        <f>IF(U102="","",IF(U102=W102,"△",IF(U102&gt;W102,"○","×")))</f>
        <v/>
      </c>
      <c r="W101" s="1061"/>
      <c r="X101" s="1066"/>
      <c r="Y101" s="1067"/>
      <c r="Z101" s="1068"/>
      <c r="AA101" s="1022"/>
      <c r="AB101" s="1060" t="str">
        <f>IF(AA102="","",IF(AA102=AC102,"△",IF(AA102&gt;AC102,"○","×")))</f>
        <v/>
      </c>
      <c r="AC101" s="1024"/>
      <c r="AD101" s="1150"/>
      <c r="AE101" s="1149"/>
      <c r="AF101" s="1123"/>
      <c r="AG101" s="1022"/>
      <c r="AH101" s="1060" t="str">
        <f>IF(AG102="","",IF(AG102=AI102,"△",IF(AG102&gt;AI102,"○","×")))</f>
        <v/>
      </c>
      <c r="AI101" s="1024"/>
      <c r="AJ101" s="1227">
        <f>COUNTIF($C101:$AI101,"○")</f>
        <v>0</v>
      </c>
      <c r="AK101" s="1227">
        <f>COUNTIF($C101:$AI101,"△")</f>
        <v>0</v>
      </c>
      <c r="AL101" s="1227">
        <f>COUNTIF($C101:$AI101,"×")</f>
        <v>0</v>
      </c>
      <c r="AM101" s="1228">
        <f>AJ101*2+AK101</f>
        <v>0</v>
      </c>
      <c r="AN101" s="1229">
        <f>IF(ISERROR(C102+F102+I102+L102+O102+R102+U102+X102+AA102+AD102+AG102),0,C102+F102+I102+L102+O102+R102+U102+X102+AA102+AD102+AG102)</f>
        <v>0</v>
      </c>
      <c r="AO101" s="1230" t="s">
        <v>4</v>
      </c>
      <c r="AP101" s="1311">
        <f>IF(ISERROR(E102+H102+K102+N102+Q102+T102+W102+Z102+AC102+AF102+AI102),0,E102+H102+K102+N102+Q102+T102+W102+Z102+AC102+AF102+AI102)</f>
        <v>0</v>
      </c>
      <c r="AQ101" s="1234">
        <f>IF(SUM(Eブロック)=700,"",RANK(AS101,Eブロック))</f>
        <v>1</v>
      </c>
      <c r="AR101" s="1233"/>
      <c r="AS101" s="1038">
        <f>AM101*10000000+AN101*100000+AR101*100+(100-AP101)</f>
        <v>100</v>
      </c>
    </row>
    <row r="102" spans="1:45" ht="20.100000000000001" hidden="1" customHeight="1">
      <c r="A102" s="1017"/>
      <c r="B102" s="1063"/>
      <c r="C102" s="1043" t="str">
        <f>IF(Z90="","",Z90)</f>
        <v/>
      </c>
      <c r="D102" s="1044" t="s">
        <v>4</v>
      </c>
      <c r="E102" s="1045" t="str">
        <f>IF(X90="","",X90)</f>
        <v/>
      </c>
      <c r="F102" s="1125"/>
      <c r="G102" s="1126"/>
      <c r="H102" s="1127"/>
      <c r="I102" s="1043" t="str">
        <f>IF(Z94="","",Z94)</f>
        <v/>
      </c>
      <c r="J102" s="1044" t="s">
        <v>4</v>
      </c>
      <c r="K102" s="1045" t="str">
        <f>IF(X94="","",X94)</f>
        <v/>
      </c>
      <c r="L102" s="1043" t="str">
        <f>IF(Q100="","",Q100)</f>
        <v/>
      </c>
      <c r="M102" s="1044" t="s">
        <v>4</v>
      </c>
      <c r="N102" s="1045" t="str">
        <f>IF(O100="","",O100)</f>
        <v/>
      </c>
      <c r="O102" s="1043" t="e">
        <f>IF(#REF!="","",#REF!)</f>
        <v>#REF!</v>
      </c>
      <c r="P102" s="1044" t="s">
        <v>4</v>
      </c>
      <c r="Q102" s="1064" t="e">
        <f>IF(#REF!="","",#REF!)</f>
        <v>#REF!</v>
      </c>
      <c r="R102" s="1125"/>
      <c r="S102" s="1126"/>
      <c r="T102" s="1127"/>
      <c r="U102" s="1043" t="str">
        <f>IF(AI96="","",AI96)</f>
        <v/>
      </c>
      <c r="V102" s="1044" t="s">
        <v>4</v>
      </c>
      <c r="W102" s="1045" t="str">
        <f>IF(X100="","",X100)</f>
        <v/>
      </c>
      <c r="X102" s="1069"/>
      <c r="Y102" s="1070"/>
      <c r="Z102" s="1071"/>
      <c r="AA102" s="1043" t="str">
        <f>IF(ISERR(INDEX(予選成績,AA101,AC101*7-3)),"",IF(INDEX(予選成績,AA101,AC101*7-3)="","",INDEX(予選成績,AA101,AC101*7-3)))</f>
        <v/>
      </c>
      <c r="AB102" s="1044" t="s">
        <v>4</v>
      </c>
      <c r="AC102" s="1045" t="str">
        <f>IF(ISERR(INDEX(予選成績,AA101,AC101*7)),"",IF(INDEX(予選成績,AA101,AC101*7)="","",INDEX(予選成績,AA101,AC101*7)))</f>
        <v/>
      </c>
      <c r="AD102" s="1125"/>
      <c r="AE102" s="1126"/>
      <c r="AF102" s="1127"/>
      <c r="AG102" s="1043" t="str">
        <f>IF(ISERR(INDEX(予選成績,AG101,AI101*7-3)),"",IF(INDEX(予選成績,AG101,AI101*7-3)="","",INDEX(予選成績,AG101,AI101*7-3)))</f>
        <v/>
      </c>
      <c r="AH102" s="1044" t="s">
        <v>4</v>
      </c>
      <c r="AI102" s="1045" t="str">
        <f>IF(ISERR(INDEX(予選成績,AG101,AI101*7)),"",IF(INDEX(予選成績,AG101,AI101*7)="","",INDEX(予選成績,AG101,AI101*7)))</f>
        <v/>
      </c>
      <c r="AJ102" s="1227"/>
      <c r="AK102" s="1227"/>
      <c r="AL102" s="1227"/>
      <c r="AM102" s="1228"/>
      <c r="AN102" s="1229"/>
      <c r="AO102" s="1230"/>
      <c r="AP102" s="1311"/>
      <c r="AQ102" s="1234"/>
      <c r="AR102" s="1233"/>
      <c r="AS102" s="1038"/>
    </row>
    <row r="103" spans="1:45" ht="20.100000000000001" hidden="1" customHeight="1">
      <c r="A103" s="1017" t="s">
        <v>714</v>
      </c>
      <c r="B103" s="1059" t="str">
        <f>IF(A103="","＊＊＊＊＊＊＊＊＊＊",IF(ISNA(VLOOKUP(A103,参加ＴＭ,2,FALSE)),"",VLOOKUP(A103,参加ＴＭ,2,FALSE)))</f>
        <v/>
      </c>
      <c r="C103" s="1121"/>
      <c r="D103" s="1149"/>
      <c r="E103" s="1123"/>
      <c r="F103" s="1058"/>
      <c r="G103" s="1060" t="str">
        <f>IF(F104="","",IF(F104=H104,"△",IF(F104&gt;H104,"○","×")))</f>
        <v/>
      </c>
      <c r="H103" s="1024"/>
      <c r="I103" s="1121"/>
      <c r="J103" s="1149"/>
      <c r="K103" s="1123"/>
      <c r="L103" s="1058"/>
      <c r="M103" s="1060" t="e">
        <f>IF(L104="","",IF(L104=N104,"△",IF(L104&gt;N104,"○","×")))</f>
        <v>#REF!</v>
      </c>
      <c r="N103" s="1024"/>
      <c r="O103" s="1058"/>
      <c r="P103" s="1060" t="e">
        <f>IF(O104="","",IF(O104=Q104,"△",IF(O104&gt;Q104,"○","×")))</f>
        <v>#REF!</v>
      </c>
      <c r="Q103" s="1024"/>
      <c r="R103" s="1058"/>
      <c r="S103" s="1060" t="str">
        <f>IF(R104="","",IF(R104=T104,"△",IF(R104&gt;T104,"○","×")))</f>
        <v/>
      </c>
      <c r="T103" s="1061"/>
      <c r="U103" s="1121"/>
      <c r="V103" s="1149"/>
      <c r="W103" s="1152"/>
      <c r="X103" s="1058"/>
      <c r="Y103" s="1060" t="str">
        <f>IF(X104="","",IF(X104=Z104,"△",IF(X104&gt;Z104,"○","×")))</f>
        <v/>
      </c>
      <c r="Z103" s="1061"/>
      <c r="AA103" s="1066"/>
      <c r="AB103" s="1067"/>
      <c r="AC103" s="1068"/>
      <c r="AD103" s="1022"/>
      <c r="AE103" s="1060" t="str">
        <f>IF(AD104="","",IF(AD104=AF104,"△",IF(AD104&gt;AF104,"○","×")))</f>
        <v/>
      </c>
      <c r="AF103" s="1024"/>
      <c r="AG103" s="1150"/>
      <c r="AH103" s="1149"/>
      <c r="AI103" s="1123"/>
      <c r="AJ103" s="1227">
        <f>COUNTIF($C103:$AI103,"○")</f>
        <v>0</v>
      </c>
      <c r="AK103" s="1227">
        <f>COUNTIF($C103:$AI103,"△")</f>
        <v>0</v>
      </c>
      <c r="AL103" s="1227">
        <f>COUNTIF($C103:$AI103,"×")</f>
        <v>0</v>
      </c>
      <c r="AM103" s="1228">
        <f>AJ103*2+AK103</f>
        <v>0</v>
      </c>
      <c r="AN103" s="1229">
        <f>IF(ISERROR(C104+F104+I104+L104+O104+R104+U104+X104+AA104+AD104+AG104),0,C104+F104+I104+L104+O104+R104+U104+X104+AA104+AD104+AG104)</f>
        <v>0</v>
      </c>
      <c r="AO103" s="1230" t="s">
        <v>4</v>
      </c>
      <c r="AP103" s="1311">
        <f>IF(ISERROR(E104+H104+K104+N104+Q104+T104+W104+Z104+AC104+AF104+AI104),0,E104+H104+K104+N104+Q104+T104+W104+Z104+AC104+AF104+AI104)</f>
        <v>0</v>
      </c>
      <c r="AQ103" s="1234">
        <f>IF(SUM(Eブロック)=700,"",RANK(AS103,Eブロック))</f>
        <v>1</v>
      </c>
      <c r="AR103" s="1233"/>
      <c r="AS103" s="1038">
        <f>AM103*10000000+AN103*100000+AR103*100+(100-AP103)</f>
        <v>100</v>
      </c>
    </row>
    <row r="104" spans="1:45" ht="20.100000000000001" hidden="1" customHeight="1">
      <c r="A104" s="1017"/>
      <c r="B104" s="1063"/>
      <c r="C104" s="1125"/>
      <c r="D104" s="1126"/>
      <c r="E104" s="1127"/>
      <c r="F104" s="1043" t="str">
        <f>IF(AC92="","",AC92)</f>
        <v/>
      </c>
      <c r="G104" s="1044" t="s">
        <v>4</v>
      </c>
      <c r="H104" s="1045" t="str">
        <f>IF(AA92="","",AA92)</f>
        <v/>
      </c>
      <c r="I104" s="1125"/>
      <c r="J104" s="1126"/>
      <c r="K104" s="1127"/>
      <c r="L104" s="1043" t="e">
        <f>IF(Q102="","",Q102)</f>
        <v>#REF!</v>
      </c>
      <c r="M104" s="1044" t="s">
        <v>4</v>
      </c>
      <c r="N104" s="1045" t="e">
        <f>IF(O102="","",O102)</f>
        <v>#REF!</v>
      </c>
      <c r="O104" s="1043" t="e">
        <f>IF(#REF!="","",#REF!)</f>
        <v>#REF!</v>
      </c>
      <c r="P104" s="1044" t="s">
        <v>4</v>
      </c>
      <c r="Q104" s="1064" t="e">
        <f>IF(#REF!="","",#REF!)</f>
        <v>#REF!</v>
      </c>
      <c r="R104" s="1043" t="str">
        <f>IF(AC98="","",AC98)</f>
        <v/>
      </c>
      <c r="S104" s="1044" t="s">
        <v>4</v>
      </c>
      <c r="T104" s="1045" t="str">
        <f>IF(AA98="","",AA98)</f>
        <v/>
      </c>
      <c r="U104" s="1125"/>
      <c r="V104" s="1126"/>
      <c r="W104" s="1127"/>
      <c r="X104" s="1043" t="str">
        <f>IF(AC102="","",AC102)</f>
        <v/>
      </c>
      <c r="Y104" s="1044" t="s">
        <v>4</v>
      </c>
      <c r="Z104" s="1045" t="str">
        <f>IF(AA102="","",AA102)</f>
        <v/>
      </c>
      <c r="AA104" s="1069"/>
      <c r="AB104" s="1070"/>
      <c r="AC104" s="1071"/>
      <c r="AD104" s="1043" t="str">
        <f>IF(ISERR(INDEX(予選成績,AD103,AF103*7-3)),"",IF(INDEX(予選成績,AD103,AF103*7-3)="","",INDEX(予選成績,AD103,AF103*7-3)))</f>
        <v/>
      </c>
      <c r="AE104" s="1044" t="s">
        <v>4</v>
      </c>
      <c r="AF104" s="1045" t="str">
        <f>IF(ISERR(INDEX(予選成績,AD103,AF103*7)),"",IF(INDEX(予選成績,AD103,AF103*7)="","",INDEX(予選成績,AD103,AF103*7)))</f>
        <v/>
      </c>
      <c r="AG104" s="1125"/>
      <c r="AH104" s="1126"/>
      <c r="AI104" s="1127"/>
      <c r="AJ104" s="1227"/>
      <c r="AK104" s="1227"/>
      <c r="AL104" s="1227"/>
      <c r="AM104" s="1228"/>
      <c r="AN104" s="1229"/>
      <c r="AO104" s="1230"/>
      <c r="AP104" s="1311"/>
      <c r="AQ104" s="1234"/>
      <c r="AR104" s="1233"/>
      <c r="AS104" s="1038"/>
    </row>
    <row r="105" spans="1:45" ht="20.100000000000001" hidden="1" customHeight="1">
      <c r="A105" s="1017" t="s">
        <v>715</v>
      </c>
      <c r="B105" s="1059" t="str">
        <f>IF(A105="","＊＊＊＊＊＊＊＊＊＊",IF(ISNA(VLOOKUP(A105,参加ＴＭ,2,FALSE)),"",VLOOKUP(A105,参加ＴＭ,2,FALSE)))</f>
        <v/>
      </c>
      <c r="C105" s="1058"/>
      <c r="D105" s="1060" t="str">
        <f>IF(C106="","",IF(C106=E106,"△",IF(C106&gt;E106,"○","×")))</f>
        <v/>
      </c>
      <c r="E105" s="1024"/>
      <c r="F105" s="1121"/>
      <c r="G105" s="1149"/>
      <c r="H105" s="1123"/>
      <c r="I105" s="1058"/>
      <c r="J105" s="1060" t="str">
        <f>IF(I106="","",IF(I106=K106,"△",IF(I106&gt;K106,"○","×")))</f>
        <v/>
      </c>
      <c r="K105" s="1024"/>
      <c r="L105" s="1058"/>
      <c r="M105" s="1060" t="e">
        <f>IF(L106="","",IF(L106=N106,"△",IF(L106&gt;N106,"○","×")))</f>
        <v>#REF!</v>
      </c>
      <c r="N105" s="1024"/>
      <c r="O105" s="1058"/>
      <c r="P105" s="1060" t="e">
        <f>IF(O106="","",IF(O106=Q106,"△",IF(O106&gt;Q106,"○","×")))</f>
        <v>#REF!</v>
      </c>
      <c r="Q105" s="1024"/>
      <c r="R105" s="1121"/>
      <c r="S105" s="1149"/>
      <c r="T105" s="1152"/>
      <c r="U105" s="1058"/>
      <c r="V105" s="1060" t="str">
        <f>IF(U106="","",IF(U106=W106,"△",IF(U106&gt;W106,"○","×")))</f>
        <v/>
      </c>
      <c r="W105" s="1061"/>
      <c r="X105" s="1121"/>
      <c r="Y105" s="1149"/>
      <c r="Z105" s="1152"/>
      <c r="AA105" s="1058"/>
      <c r="AB105" s="1060" t="str">
        <f>IF(AA106="","",IF(AA106=AC106,"△",IF(AA106&gt;AC106,"○","×")))</f>
        <v/>
      </c>
      <c r="AC105" s="1061"/>
      <c r="AD105" s="1066"/>
      <c r="AE105" s="1067"/>
      <c r="AF105" s="1068"/>
      <c r="AG105" s="1022"/>
      <c r="AH105" s="1060" t="str">
        <f>IF(AG106="","",IF(AG106=AI106,"△",IF(AG106&gt;AI106,"○","×")))</f>
        <v/>
      </c>
      <c r="AI105" s="1024"/>
      <c r="AJ105" s="1227">
        <f>COUNTIF($C105:$AI105,"○")</f>
        <v>0</v>
      </c>
      <c r="AK105" s="1227">
        <f>COUNTIF($C105:$AI105,"△")</f>
        <v>0</v>
      </c>
      <c r="AL105" s="1227">
        <f>COUNTIF($C105:$AI105,"×")</f>
        <v>0</v>
      </c>
      <c r="AM105" s="1228">
        <f>AJ105*2+AK105</f>
        <v>0</v>
      </c>
      <c r="AN105" s="1229">
        <f>IF(ISERROR(C106+F106+I106+L106+O106+R106+U106+X106+AA106+AD106+AG106),0,C106+F106+I106+L106+O106+R106+U106+X106+AA106+AD106+AG106)</f>
        <v>0</v>
      </c>
      <c r="AO105" s="1230" t="s">
        <v>4</v>
      </c>
      <c r="AP105" s="1311">
        <f>IF(ISERROR(E106+H106+K106+N106+Q106+T106+W106+Z106+AC106+AF106+AI106),0,E106+H106+K106+N106+Q106+T106+W106+Z106+AC106+AF106+AI106)</f>
        <v>0</v>
      </c>
      <c r="AQ105" s="1234">
        <f>IF(SUM(Eブロック)=700,"",RANK(AS105,Eブロック))</f>
        <v>1</v>
      </c>
      <c r="AR105" s="1233"/>
      <c r="AS105" s="1038">
        <f>AM105*10000000+AN105*100000+AR105*100+(100-AP105)</f>
        <v>100</v>
      </c>
    </row>
    <row r="106" spans="1:45" ht="20.100000000000001" hidden="1" customHeight="1">
      <c r="A106" s="1017"/>
      <c r="B106" s="1063"/>
      <c r="C106" s="1043" t="str">
        <f>IF(AF90="","",AF90)</f>
        <v/>
      </c>
      <c r="D106" s="1044" t="s">
        <v>4</v>
      </c>
      <c r="E106" s="1045" t="str">
        <f>IF(AD90="","",AD90)</f>
        <v/>
      </c>
      <c r="F106" s="1125"/>
      <c r="G106" s="1126"/>
      <c r="H106" s="1127"/>
      <c r="I106" s="1043" t="str">
        <f>IF(AF94="","",AF94)</f>
        <v/>
      </c>
      <c r="J106" s="1044" t="s">
        <v>4</v>
      </c>
      <c r="K106" s="1045" t="str">
        <f>IF(AD94="","",AD94)</f>
        <v/>
      </c>
      <c r="L106" s="1043" t="e">
        <f>IF(Q104="","",Q104)</f>
        <v>#REF!</v>
      </c>
      <c r="M106" s="1044" t="s">
        <v>4</v>
      </c>
      <c r="N106" s="1045" t="e">
        <f>IF(O104="","",O104)</f>
        <v>#REF!</v>
      </c>
      <c r="O106" s="1043" t="e">
        <f>IF(#REF!="","",#REF!)</f>
        <v>#REF!</v>
      </c>
      <c r="P106" s="1044" t="s">
        <v>4</v>
      </c>
      <c r="Q106" s="1064" t="e">
        <f>IF(#REF!="","",#REF!)</f>
        <v>#REF!</v>
      </c>
      <c r="R106" s="1125"/>
      <c r="S106" s="1126"/>
      <c r="T106" s="1127"/>
      <c r="U106" s="1043" t="str">
        <f>IF(AF100="","",AF100)</f>
        <v/>
      </c>
      <c r="V106" s="1044" t="s">
        <v>4</v>
      </c>
      <c r="W106" s="1045" t="str">
        <f>IF(AD100="","",AD100)</f>
        <v/>
      </c>
      <c r="X106" s="1125"/>
      <c r="Y106" s="1126"/>
      <c r="Z106" s="1127"/>
      <c r="AA106" s="1043" t="str">
        <f>IF(AF104="","",AF104)</f>
        <v/>
      </c>
      <c r="AB106" s="1044" t="s">
        <v>4</v>
      </c>
      <c r="AC106" s="1045" t="str">
        <f>IF(AD104="","",AD104)</f>
        <v/>
      </c>
      <c r="AD106" s="1069"/>
      <c r="AE106" s="1070"/>
      <c r="AF106" s="1071"/>
      <c r="AG106" s="1043" t="str">
        <f>IF(ISERR(INDEX(予選成績,AG105,AI105*7-3)),"",IF(INDEX(予選成績,AG105,AI105*7-3)="","",INDEX(予選成績,AG105,AI105*7-3)))</f>
        <v/>
      </c>
      <c r="AH106" s="1044" t="s">
        <v>4</v>
      </c>
      <c r="AI106" s="1045" t="str">
        <f>IF(ISERR(INDEX(予選成績,AG105,AI105*7)),"",IF(INDEX(予選成績,AG105,AI105*7)="","",INDEX(予選成績,AG105,AI105*7)))</f>
        <v/>
      </c>
      <c r="AJ106" s="1227"/>
      <c r="AK106" s="1227"/>
      <c r="AL106" s="1227"/>
      <c r="AM106" s="1228"/>
      <c r="AN106" s="1229"/>
      <c r="AO106" s="1230"/>
      <c r="AP106" s="1311"/>
      <c r="AQ106" s="1234"/>
      <c r="AR106" s="1233"/>
      <c r="AS106" s="1038"/>
    </row>
    <row r="107" spans="1:45" ht="20.100000000000001" hidden="1" customHeight="1">
      <c r="A107" s="1017" t="s">
        <v>716</v>
      </c>
      <c r="B107" s="1059" t="str">
        <f>IF(A107="","＊＊＊＊＊＊＊＊＊＊",IF(ISNA(VLOOKUP(A107,参加ＴＭ,2,FALSE)),"",VLOOKUP(A107,参加ＴＭ,2,FALSE)))</f>
        <v/>
      </c>
      <c r="C107" s="1058"/>
      <c r="D107" s="1060" t="str">
        <f>IF(C108="","",IF(C108=E108,"△",IF(C108&gt;E108,"○","×")))</f>
        <v/>
      </c>
      <c r="E107" s="1024"/>
      <c r="F107" s="1058"/>
      <c r="G107" s="1060" t="str">
        <f>IF(F108="","",IF(F108=H108,"△",IF(F108&gt;H108,"○","×")))</f>
        <v/>
      </c>
      <c r="H107" s="1024"/>
      <c r="I107" s="1121"/>
      <c r="J107" s="1149"/>
      <c r="K107" s="1123"/>
      <c r="L107" s="1058"/>
      <c r="M107" s="1060" t="e">
        <f>IF(L108="","",IF(L108=N108,"△",IF(L108&gt;N108,"○","×")))</f>
        <v>#REF!</v>
      </c>
      <c r="N107" s="1024"/>
      <c r="O107" s="1121"/>
      <c r="P107" s="1149"/>
      <c r="Q107" s="1123"/>
      <c r="R107" s="1058"/>
      <c r="S107" s="1060" t="str">
        <f>IF(R108="","",IF(R108=T108,"△",IF(R108&gt;T108,"○","×")))</f>
        <v/>
      </c>
      <c r="T107" s="1061"/>
      <c r="U107" s="1121"/>
      <c r="V107" s="1149"/>
      <c r="W107" s="1152"/>
      <c r="X107" s="1058"/>
      <c r="Y107" s="1060" t="str">
        <f>IF(X108="","",IF(X108=Z108,"△",IF(X108&gt;Z108,"○","×")))</f>
        <v/>
      </c>
      <c r="Z107" s="1061"/>
      <c r="AA107" s="1121"/>
      <c r="AB107" s="1149"/>
      <c r="AC107" s="1152"/>
      <c r="AD107" s="1058"/>
      <c r="AE107" s="1060" t="str">
        <f>IF(AD108="","",IF(AD108=AF108,"△",IF(AD108&gt;AF108,"○","×")))</f>
        <v/>
      </c>
      <c r="AF107" s="1061"/>
      <c r="AG107" s="1066"/>
      <c r="AH107" s="1067"/>
      <c r="AI107" s="1068"/>
      <c r="AJ107" s="1227">
        <f>COUNTIF($C107:$AI107,"○")</f>
        <v>0</v>
      </c>
      <c r="AK107" s="1227">
        <f>COUNTIF($C107:$AI107,"△")</f>
        <v>0</v>
      </c>
      <c r="AL107" s="1227">
        <f>COUNTIF($C107:$AI107,"×")</f>
        <v>0</v>
      </c>
      <c r="AM107" s="1228">
        <f>AJ107*2+AK107</f>
        <v>0</v>
      </c>
      <c r="AN107" s="1229">
        <f>IF(ISERROR(C108+F108+I108+L108+O108+R108+U108+X108+AA108+AD108+AG108),0,C108+F108+I108+L108+O108+R108+U108+X108+AA108+AD108+AG108)</f>
        <v>0</v>
      </c>
      <c r="AO107" s="1230" t="s">
        <v>4</v>
      </c>
      <c r="AP107" s="1311">
        <f>IF(ISERROR(E108+H108+K108+N108+Q108+T108+W108+Z108+AC108+AF108+AI108),0,E108+H108+K108+N108+Q108+T108+W108+Z108+AC108+AF108+AI108)</f>
        <v>0</v>
      </c>
      <c r="AQ107" s="1234">
        <f>IF(SUM(Eブロック)=700,"",RANK(AS107,Eブロック))</f>
        <v>1</v>
      </c>
      <c r="AR107" s="1233"/>
      <c r="AS107" s="1038">
        <f>AM107*10000000+AN107*100000+AR107*100+(100-AP107)</f>
        <v>100</v>
      </c>
    </row>
    <row r="108" spans="1:45" ht="20.100000000000001" hidden="1" customHeight="1">
      <c r="A108" s="1017"/>
      <c r="B108" s="1063"/>
      <c r="C108" s="1043" t="str">
        <f>IF(AI90="","",AI90)</f>
        <v/>
      </c>
      <c r="D108" s="1044" t="s">
        <v>4</v>
      </c>
      <c r="E108" s="1045" t="str">
        <f>IF(AG90="","",AG90)</f>
        <v/>
      </c>
      <c r="F108" s="1043" t="str">
        <f>IF(AI92="","",AI92)</f>
        <v/>
      </c>
      <c r="G108" s="1044" t="s">
        <v>4</v>
      </c>
      <c r="H108" s="1045" t="str">
        <f>IF(AG92="","",AG92)</f>
        <v/>
      </c>
      <c r="I108" s="1125"/>
      <c r="J108" s="1126"/>
      <c r="K108" s="1127"/>
      <c r="L108" s="1043" t="e">
        <f>IF(Q106="","",Q106)</f>
        <v>#REF!</v>
      </c>
      <c r="M108" s="1044" t="s">
        <v>4</v>
      </c>
      <c r="N108" s="1045" t="e">
        <f>IF(O106="","",O106)</f>
        <v>#REF!</v>
      </c>
      <c r="O108" s="1125"/>
      <c r="P108" s="1126"/>
      <c r="Q108" s="1151"/>
      <c r="R108" s="1043" t="str">
        <f>IF(AI98="","",AI98)</f>
        <v/>
      </c>
      <c r="S108" s="1044" t="s">
        <v>4</v>
      </c>
      <c r="T108" s="1045" t="str">
        <f>IF(AG98="","",AG98)</f>
        <v/>
      </c>
      <c r="U108" s="1125"/>
      <c r="V108" s="1126"/>
      <c r="W108" s="1127"/>
      <c r="X108" s="1043" t="str">
        <f>IF(AI102="","",AI102)</f>
        <v/>
      </c>
      <c r="Y108" s="1044" t="s">
        <v>4</v>
      </c>
      <c r="Z108" s="1045" t="str">
        <f>IF(AG102="","",AG102)</f>
        <v/>
      </c>
      <c r="AA108" s="1125"/>
      <c r="AB108" s="1126"/>
      <c r="AC108" s="1127"/>
      <c r="AD108" s="1043" t="str">
        <f>IF(AI106="","",AI106)</f>
        <v/>
      </c>
      <c r="AE108" s="1044" t="s">
        <v>4</v>
      </c>
      <c r="AF108" s="1045" t="str">
        <f>IF(AG106="","",AG106)</f>
        <v/>
      </c>
      <c r="AG108" s="1069"/>
      <c r="AH108" s="1070"/>
      <c r="AI108" s="1071"/>
      <c r="AJ108" s="1227"/>
      <c r="AK108" s="1227"/>
      <c r="AL108" s="1227"/>
      <c r="AM108" s="1228"/>
      <c r="AN108" s="1229"/>
      <c r="AO108" s="1230"/>
      <c r="AP108" s="1311"/>
      <c r="AQ108" s="1234"/>
      <c r="AR108" s="1233"/>
      <c r="AS108" s="1038"/>
    </row>
    <row r="109" spans="1:45" ht="20.100000000000001" customHeight="1">
      <c r="R109" s="1083"/>
      <c r="S109" s="1083"/>
      <c r="T109" s="1083"/>
      <c r="U109" s="1083"/>
      <c r="V109" s="1083"/>
      <c r="W109" s="1083"/>
      <c r="X109" s="1083"/>
      <c r="Y109" s="1083"/>
      <c r="Z109" s="1083"/>
      <c r="AA109" s="1083"/>
      <c r="AB109" s="1083"/>
      <c r="AC109" s="1083"/>
      <c r="AD109" s="1083"/>
      <c r="AE109" s="1083"/>
      <c r="AF109" s="1083"/>
      <c r="AG109" s="1083"/>
      <c r="AH109" s="1083"/>
      <c r="AI109" s="1083"/>
    </row>
    <row r="110" spans="1:45" s="258" customFormat="1" ht="20.100000000000001" customHeight="1">
      <c r="A110" s="1005" t="str">
        <f>参加チーム!E33</f>
        <v>協会オフィシャルの部</v>
      </c>
      <c r="B110" s="1006"/>
      <c r="D110" s="652"/>
      <c r="G110" s="652"/>
      <c r="J110" s="652"/>
      <c r="M110" s="652"/>
      <c r="P110" s="652"/>
      <c r="R110" s="1085"/>
      <c r="S110" s="1085"/>
      <c r="T110" s="1085"/>
      <c r="U110" s="1085"/>
      <c r="V110" s="1085"/>
      <c r="W110" s="1085"/>
      <c r="X110" s="1085"/>
      <c r="Y110" s="1085"/>
      <c r="Z110" s="1085"/>
      <c r="AA110" s="1085"/>
      <c r="AB110" s="1085"/>
      <c r="AC110" s="1085"/>
      <c r="AD110" s="1085"/>
      <c r="AE110" s="1085"/>
      <c r="AF110" s="1085"/>
      <c r="AG110" s="1085"/>
      <c r="AH110" s="1085"/>
      <c r="AI110" s="1085"/>
      <c r="AN110" s="1007"/>
      <c r="AO110" s="1008"/>
      <c r="AP110" s="1007"/>
      <c r="AQ110" s="1006"/>
      <c r="AR110" s="1006"/>
    </row>
    <row r="111" spans="1:45" s="258" customFormat="1" ht="20.100000000000001" customHeight="1">
      <c r="A111" s="1009" t="s">
        <v>5</v>
      </c>
      <c r="B111" s="1009"/>
      <c r="C111" s="1010">
        <v>1</v>
      </c>
      <c r="D111" s="1010"/>
      <c r="E111" s="1010"/>
      <c r="F111" s="1010">
        <v>2</v>
      </c>
      <c r="G111" s="1010"/>
      <c r="H111" s="1010"/>
      <c r="I111" s="1010">
        <v>3</v>
      </c>
      <c r="J111" s="1010"/>
      <c r="K111" s="1010"/>
      <c r="L111" s="1010">
        <v>4</v>
      </c>
      <c r="M111" s="1010"/>
      <c r="N111" s="1010"/>
      <c r="O111" s="1010">
        <v>5</v>
      </c>
      <c r="P111" s="1010"/>
      <c r="Q111" s="1010"/>
      <c r="R111" s="1010">
        <v>6</v>
      </c>
      <c r="S111" s="1010"/>
      <c r="T111" s="1010"/>
      <c r="U111" s="1014"/>
      <c r="V111" s="1014"/>
      <c r="W111" s="1014"/>
      <c r="X111" s="1014"/>
      <c r="Y111" s="1014"/>
      <c r="Z111" s="1014"/>
      <c r="AA111" s="1014"/>
      <c r="AB111" s="1014"/>
      <c r="AC111" s="1014"/>
      <c r="AD111" s="1014"/>
      <c r="AE111" s="1014"/>
      <c r="AF111" s="1014"/>
      <c r="AG111" s="1014"/>
      <c r="AH111" s="1014"/>
      <c r="AI111" s="1014"/>
      <c r="AJ111" s="1015" t="s">
        <v>1</v>
      </c>
      <c r="AK111" s="1015" t="s">
        <v>2</v>
      </c>
      <c r="AL111" s="1015" t="s">
        <v>3</v>
      </c>
      <c r="AM111" s="1016" t="s">
        <v>0</v>
      </c>
      <c r="AN111" s="1010" t="s">
        <v>7</v>
      </c>
      <c r="AO111" s="1010"/>
      <c r="AP111" s="1010"/>
      <c r="AQ111" s="1016" t="s">
        <v>6</v>
      </c>
      <c r="AR111" s="1016" t="s">
        <v>42</v>
      </c>
    </row>
    <row r="112" spans="1:45" ht="20.100000000000001" customHeight="1">
      <c r="A112" s="1017" t="s">
        <v>68</v>
      </c>
      <c r="B112" s="1059" t="str">
        <f>IF(A112="","＊＊＊＊＊＊＊＊＊＊",IF(ISNA(VLOOKUP(A112,参加ＴＭ,2,FALSE)),"",VLOOKUP(A112,参加ＴＭ,2,FALSE)))</f>
        <v>平成BLUEtree</v>
      </c>
      <c r="C112" s="1019"/>
      <c r="D112" s="1020"/>
      <c r="E112" s="1021"/>
      <c r="F112" s="1022">
        <v>17</v>
      </c>
      <c r="G112" s="1023" t="str">
        <f>IF(F113="","",IF(F113=H113,"△",IF(F113&gt;H113,"○","×")))</f>
        <v/>
      </c>
      <c r="H112" s="1024">
        <v>3</v>
      </c>
      <c r="I112" s="1022">
        <v>1</v>
      </c>
      <c r="J112" s="1023" t="str">
        <f>IF(I113="","",IF(I113=K113,"△",IF(I113&gt;K113,"○","×")))</f>
        <v/>
      </c>
      <c r="K112" s="1024">
        <v>3</v>
      </c>
      <c r="L112" s="1022">
        <v>3</v>
      </c>
      <c r="M112" s="1023" t="str">
        <f>IF(L113="","",IF(L113=N113,"△",IF(L113&gt;N113,"○","×")))</f>
        <v/>
      </c>
      <c r="N112" s="1024">
        <v>3</v>
      </c>
      <c r="O112" s="1022">
        <v>3</v>
      </c>
      <c r="P112" s="1023" t="str">
        <f>IF(O113="","",IF(O113=Q113,"△",IF(O113&gt;Q113,"○","×")))</f>
        <v/>
      </c>
      <c r="Q112" s="1024">
        <v>3</v>
      </c>
      <c r="R112" s="1022">
        <v>3</v>
      </c>
      <c r="S112" s="1023" t="str">
        <f>IF(R113="","",IF(R113=T113,"△",IF(R113&gt;T113,"○","×")))</f>
        <v/>
      </c>
      <c r="T112" s="1024">
        <v>3</v>
      </c>
      <c r="U112" s="1028"/>
      <c r="V112" s="1109"/>
      <c r="W112" s="1030"/>
      <c r="X112" s="1028"/>
      <c r="Y112" s="1109"/>
      <c r="Z112" s="1030"/>
      <c r="AA112" s="1028"/>
      <c r="AB112" s="1109"/>
      <c r="AC112" s="1030"/>
      <c r="AD112" s="1028"/>
      <c r="AE112" s="1109"/>
      <c r="AF112" s="1030"/>
      <c r="AG112" s="1028"/>
      <c r="AH112" s="1109"/>
      <c r="AI112" s="1030"/>
      <c r="AJ112" s="1227">
        <f>COUNTIF($C112:$T112,"○")</f>
        <v>0</v>
      </c>
      <c r="AK112" s="1227">
        <f>COUNTIF($C112:$T112,"△")</f>
        <v>0</v>
      </c>
      <c r="AL112" s="1227">
        <f>COUNTIF($C112:$T112,"×")</f>
        <v>0</v>
      </c>
      <c r="AM112" s="1228">
        <f>AJ112*2+AK112</f>
        <v>0</v>
      </c>
      <c r="AN112" s="1229">
        <f>IF(ISERROR(C113+F113+I113+L113+O113+R113),0,C113+F113+I113+L113+O113+R113)</f>
        <v>0</v>
      </c>
      <c r="AO112" s="1230" t="s">
        <v>4</v>
      </c>
      <c r="AP112" s="1231">
        <f>IF(ISERROR(E113+H113+K113+N113+Q113+T113),0,E113+H113+K113+N113+Q113+T113)</f>
        <v>0</v>
      </c>
      <c r="AQ112" s="1232"/>
      <c r="AR112" s="1233"/>
      <c r="AS112" s="1038">
        <f>AM112*10000000+AN112*100000+AR112*100+(100-AP112)</f>
        <v>100</v>
      </c>
    </row>
    <row r="113" spans="1:45" ht="20.100000000000001" customHeight="1">
      <c r="A113" s="1017"/>
      <c r="B113" s="1063"/>
      <c r="C113" s="1040"/>
      <c r="D113" s="1041"/>
      <c r="E113" s="1042"/>
      <c r="F113" s="1043" t="str">
        <f>IF(ISERR(INDEX(予選成績,F112,H112*7-3)),"",IF(INDEX(予選成績,F112,H112*7-3)="","",INDEX(予選成績,F112,H112*7-3)))</f>
        <v/>
      </c>
      <c r="G113" s="1044" t="s">
        <v>4</v>
      </c>
      <c r="H113" s="1045" t="str">
        <f>IF(ISERR(INDEX(予選成績,F112,H112*7)),"",IF(INDEX(予選成績,F112,H112*7)="","",INDEX(予選成績,F112,H112*7)))</f>
        <v/>
      </c>
      <c r="I113" s="1043" t="str">
        <f>IF(ISERR(INDEX(予選成績,I112,K112*7-3)),"",IF(INDEX(予選成績,I112,K112*7-3)="","",INDEX(予選成績,I112,K112*7-3)))</f>
        <v/>
      </c>
      <c r="J113" s="1044" t="s">
        <v>4</v>
      </c>
      <c r="K113" s="1045" t="str">
        <f>IF(ISERR(INDEX(予選成績,I112,K112*7)),"",IF(INDEX(予選成績,I112,K112*7)="","",INDEX(予選成績,I112,K112*7)))</f>
        <v/>
      </c>
      <c r="L113" s="1043" t="str">
        <f>IF(ISERR(INDEX(予選成績,L112,N112*7-3)),"",IF(INDEX(予選成績,L112,N112*7-3)="","",INDEX(予選成績,L112,N112*7-3)))</f>
        <v/>
      </c>
      <c r="M113" s="1044" t="s">
        <v>4</v>
      </c>
      <c r="N113" s="1045" t="str">
        <f>IF(ISERR(INDEX(予選成績,L112,N112*7)),"",IF(INDEX(予選成績,L112,N112*7)="","",INDEX(予選成績,L112,N112*7)))</f>
        <v/>
      </c>
      <c r="O113" s="1043" t="str">
        <f>IF(ISERR(INDEX(予選成績,O112,Q112*7-3)),"",IF(INDEX(予選成績,O112,Q112*7-3)="","",INDEX(予選成績,O112,Q112*7-3)))</f>
        <v/>
      </c>
      <c r="P113" s="1044" t="s">
        <v>4</v>
      </c>
      <c r="Q113" s="1045" t="str">
        <f>IF(ISERR(INDEX(予選成績,O112,Q112*7)),"",IF(INDEX(予選成績,O112,Q112*7)="","",INDEX(予選成績,O112,Q112*7)))</f>
        <v/>
      </c>
      <c r="R113" s="1043" t="str">
        <f>IF(ISERR(INDEX(予選成績,R112,T112*7-3)),"",IF(INDEX(予選成績,R112,T112*7-3)="","",INDEX(予選成績,R112,T112*7-3)))</f>
        <v/>
      </c>
      <c r="S113" s="1044" t="s">
        <v>4</v>
      </c>
      <c r="T113" s="1045" t="str">
        <f>IF(ISERR(INDEX(予選成績,R112,T112*7)),"",IF(INDEX(予選成績,R112,T112*7)="","",INDEX(予選成績,R112,T112*7)))</f>
        <v/>
      </c>
      <c r="U113" s="1048"/>
      <c r="V113" s="1049"/>
      <c r="W113" s="1050"/>
      <c r="X113" s="1048"/>
      <c r="Y113" s="1049"/>
      <c r="Z113" s="1050"/>
      <c r="AA113" s="1048"/>
      <c r="AB113" s="1049"/>
      <c r="AC113" s="1050"/>
      <c r="AD113" s="1048"/>
      <c r="AE113" s="1049"/>
      <c r="AF113" s="1050"/>
      <c r="AG113" s="1048"/>
      <c r="AH113" s="1049"/>
      <c r="AI113" s="1050"/>
      <c r="AJ113" s="1227"/>
      <c r="AK113" s="1227"/>
      <c r="AL113" s="1227"/>
      <c r="AM113" s="1228"/>
      <c r="AN113" s="1229"/>
      <c r="AO113" s="1230"/>
      <c r="AP113" s="1231"/>
      <c r="AQ113" s="1232"/>
      <c r="AR113" s="1233"/>
      <c r="AS113" s="1038"/>
    </row>
    <row r="114" spans="1:45" ht="20.100000000000001" customHeight="1">
      <c r="A114" s="1017" t="s">
        <v>82</v>
      </c>
      <c r="B114" s="1059" t="str">
        <f>IF(A114="","＊＊＊＊＊＊＊＊＊＊",IF(ISNA(VLOOKUP(A114,参加ＴＭ,2,FALSE)),"",VLOOKUP(A114,参加ＴＭ,2,FALSE)))</f>
        <v>大林ファイターズA</v>
      </c>
      <c r="C114" s="1058"/>
      <c r="D114" s="1023" t="str">
        <f>IF(C115="","",IF(C115=E115,"△",IF(C115&gt;E115,"○","×")))</f>
        <v/>
      </c>
      <c r="E114" s="1024"/>
      <c r="F114" s="1019"/>
      <c r="G114" s="1020"/>
      <c r="H114" s="1021"/>
      <c r="I114" s="1022">
        <v>4</v>
      </c>
      <c r="J114" s="1023" t="str">
        <f>IF(I115="","",IF(I115=K115,"△",IF(I115&gt;K115,"○","×")))</f>
        <v/>
      </c>
      <c r="K114" s="1024">
        <v>2</v>
      </c>
      <c r="L114" s="1022">
        <v>1</v>
      </c>
      <c r="M114" s="1023" t="str">
        <f>IF(L115="","",IF(L115=N115,"△",IF(L115&gt;N115,"○","×")))</f>
        <v/>
      </c>
      <c r="N114" s="1024">
        <v>2</v>
      </c>
      <c r="O114" s="1022">
        <v>3</v>
      </c>
      <c r="P114" s="1023" t="str">
        <f>IF(O115="","",IF(O115=Q115,"△",IF(O115&gt;Q115,"○","×")))</f>
        <v/>
      </c>
      <c r="Q114" s="1024">
        <v>3</v>
      </c>
      <c r="R114" s="1022">
        <v>3</v>
      </c>
      <c r="S114" s="1023" t="str">
        <f>IF(R115="","",IF(R115=T115,"△",IF(R115&gt;T115,"○","×")))</f>
        <v/>
      </c>
      <c r="T114" s="1024">
        <v>3</v>
      </c>
      <c r="U114" s="1028"/>
      <c r="V114" s="1109"/>
      <c r="W114" s="1030"/>
      <c r="X114" s="1028"/>
      <c r="Y114" s="1109"/>
      <c r="Z114" s="1030"/>
      <c r="AA114" s="1028"/>
      <c r="AB114" s="1109"/>
      <c r="AC114" s="1030"/>
      <c r="AD114" s="1028"/>
      <c r="AE114" s="1109"/>
      <c r="AF114" s="1030"/>
      <c r="AG114" s="1028"/>
      <c r="AH114" s="1109"/>
      <c r="AI114" s="1030"/>
      <c r="AJ114" s="1227">
        <f>COUNTIF($C114:$T114,"○")</f>
        <v>0</v>
      </c>
      <c r="AK114" s="1227">
        <f>COUNTIF($C114:$T114,"△")</f>
        <v>0</v>
      </c>
      <c r="AL114" s="1227">
        <f>COUNTIF($C114:$T114,"×")</f>
        <v>0</v>
      </c>
      <c r="AM114" s="1228">
        <f>AJ114*2+AK114</f>
        <v>0</v>
      </c>
      <c r="AN114" s="1229">
        <f t="shared" ref="AN114:AN123" si="10">IF(ISERROR(C115+F115+I115+L115+O115+R115),0,C115+F115+I115+L115+O115+R115)</f>
        <v>0</v>
      </c>
      <c r="AO114" s="1230" t="s">
        <v>4</v>
      </c>
      <c r="AP114" s="1231">
        <f t="shared" ref="AP114:AP123" si="11">IF(ISERROR(E115+H115+K115+N115+Q115+T115),0,E115+H115+K115+N115+Q115+T115)</f>
        <v>0</v>
      </c>
      <c r="AQ114" s="1232"/>
      <c r="AR114" s="1233"/>
      <c r="AS114" s="1038">
        <f>AM114*10000000+AN114*100000+AR114*100+(100-AP114)</f>
        <v>100</v>
      </c>
    </row>
    <row r="115" spans="1:45" ht="20.100000000000001" customHeight="1">
      <c r="A115" s="1017"/>
      <c r="B115" s="1063"/>
      <c r="C115" s="1043" t="str">
        <f>IF(H113="","",H113)</f>
        <v/>
      </c>
      <c r="D115" s="1044" t="s">
        <v>4</v>
      </c>
      <c r="E115" s="1045" t="str">
        <f>IF(F113="","",F113)</f>
        <v/>
      </c>
      <c r="F115" s="1040"/>
      <c r="G115" s="1041"/>
      <c r="H115" s="1042"/>
      <c r="I115" s="1043" t="str">
        <f>IF(ISERR(INDEX(予選成績,I114,K114*7-3)),"",IF(INDEX(予選成績,I114,K114*7-3)="","",INDEX(予選成績,I114,K114*7-3)))</f>
        <v/>
      </c>
      <c r="J115" s="1044" t="s">
        <v>4</v>
      </c>
      <c r="K115" s="1045" t="str">
        <f>IF(ISERR(INDEX(予選成績,I114,K114*7)),"",IF(INDEX(予選成績,I114,K114*7)="","",INDEX(予選成績,I114,K114*7)))</f>
        <v/>
      </c>
      <c r="L115" s="1043" t="str">
        <f>IF(ISERR(INDEX(予選成績,L114,N114*7-3)),"",IF(INDEX(予選成績,L114,N114*7-3)="","",INDEX(予選成績,L114,N114*7-3)))</f>
        <v/>
      </c>
      <c r="M115" s="1044" t="s">
        <v>4</v>
      </c>
      <c r="N115" s="1045" t="str">
        <f>IF(ISERR(INDEX(予選成績,L114,N114*7)),"",IF(INDEX(予選成績,L114,N114*7)="","",INDEX(予選成績,L114,N114*7)))</f>
        <v/>
      </c>
      <c r="O115" s="1043" t="str">
        <f>IF(ISERR(INDEX(予選成績,O114,Q114*7-3)),"",IF(INDEX(予選成績,O114,Q114*7-3)="","",INDEX(予選成績,O114,Q114*7-3)))</f>
        <v/>
      </c>
      <c r="P115" s="1044" t="s">
        <v>4</v>
      </c>
      <c r="Q115" s="1045" t="str">
        <f>IF(ISERR(INDEX(予選成績,O114,Q114*7)),"",IF(INDEX(予選成績,O114,Q114*7)="","",INDEX(予選成績,O114,Q114*7)))</f>
        <v/>
      </c>
      <c r="R115" s="1043" t="str">
        <f>IF(ISERR(INDEX(予選成績,R114,T114*7-3)),"",IF(INDEX(予選成績,R114,T114*7-3)="","",INDEX(予選成績,R114,T114*7-3)))</f>
        <v/>
      </c>
      <c r="S115" s="1044" t="s">
        <v>4</v>
      </c>
      <c r="T115" s="1045" t="str">
        <f>IF(ISERR(INDEX(予選成績,R114,T114*7)),"",IF(INDEX(予選成績,R114,T114*7)="","",INDEX(予選成績,R114,T114*7)))</f>
        <v/>
      </c>
      <c r="U115" s="1048"/>
      <c r="V115" s="1049"/>
      <c r="W115" s="1050"/>
      <c r="X115" s="1048"/>
      <c r="Y115" s="1049"/>
      <c r="Z115" s="1050"/>
      <c r="AA115" s="1048"/>
      <c r="AB115" s="1049"/>
      <c r="AC115" s="1050"/>
      <c r="AD115" s="1048"/>
      <c r="AE115" s="1049"/>
      <c r="AF115" s="1050"/>
      <c r="AG115" s="1048"/>
      <c r="AH115" s="1049"/>
      <c r="AI115" s="1050"/>
      <c r="AJ115" s="1227"/>
      <c r="AK115" s="1227"/>
      <c r="AL115" s="1227"/>
      <c r="AM115" s="1228"/>
      <c r="AN115" s="1229"/>
      <c r="AO115" s="1230"/>
      <c r="AP115" s="1231"/>
      <c r="AQ115" s="1232"/>
      <c r="AR115" s="1233"/>
      <c r="AS115" s="1038"/>
    </row>
    <row r="116" spans="1:45" ht="20.65" customHeight="1">
      <c r="A116" s="1017" t="s">
        <v>69</v>
      </c>
      <c r="B116" s="1059" t="str">
        <f>IF(A116="","＊＊＊＊＊＊＊＊＊＊",IF(ISNA(VLOOKUP(A116,参加ＴＭ,2,FALSE)),"",VLOOKUP(A116,参加ＴＭ,2,FALSE)))</f>
        <v>大林ファイターズB</v>
      </c>
      <c r="C116" s="1058"/>
      <c r="D116" s="1023" t="str">
        <f>IF(C117="","",IF(C117=E117,"△",IF(C117&gt;E117,"○","×")))</f>
        <v/>
      </c>
      <c r="E116" s="1024"/>
      <c r="F116" s="1058"/>
      <c r="G116" s="1023" t="str">
        <f>IF(F117="","",IF(F117=H117,"△",IF(F117&gt;H117,"○","×")))</f>
        <v/>
      </c>
      <c r="H116" s="1024"/>
      <c r="I116" s="1019"/>
      <c r="J116" s="1020"/>
      <c r="K116" s="1021"/>
      <c r="L116" s="1022">
        <v>14</v>
      </c>
      <c r="M116" s="1023" t="str">
        <f>IF(L117="","",IF(L117=N117,"△",IF(L117&gt;N117,"○","×")))</f>
        <v/>
      </c>
      <c r="N116" s="1024">
        <v>1</v>
      </c>
      <c r="O116" s="1022">
        <v>3</v>
      </c>
      <c r="P116" s="1023" t="str">
        <f>IF(O117="","",IF(O117=Q117,"△",IF(O117&gt;Q117,"○","×")))</f>
        <v/>
      </c>
      <c r="Q116" s="1024">
        <v>3</v>
      </c>
      <c r="R116" s="1022">
        <v>3</v>
      </c>
      <c r="S116" s="1023" t="str">
        <f>IF(R117="","",IF(R117=T117,"△",IF(R117&gt;T117,"○","×")))</f>
        <v/>
      </c>
      <c r="T116" s="1024">
        <v>3</v>
      </c>
      <c r="U116" s="1028"/>
      <c r="V116" s="1109"/>
      <c r="W116" s="1030"/>
      <c r="X116" s="1028"/>
      <c r="Y116" s="1109"/>
      <c r="Z116" s="1030"/>
      <c r="AA116" s="1028"/>
      <c r="AB116" s="1109"/>
      <c r="AC116" s="1030"/>
      <c r="AD116" s="1028"/>
      <c r="AE116" s="1109"/>
      <c r="AF116" s="1030"/>
      <c r="AG116" s="1028"/>
      <c r="AH116" s="1109"/>
      <c r="AI116" s="1030"/>
      <c r="AJ116" s="1227">
        <f>COUNTIF($C116:$T116,"○")</f>
        <v>0</v>
      </c>
      <c r="AK116" s="1227">
        <f>COUNTIF($C116:$T116,"△")</f>
        <v>0</v>
      </c>
      <c r="AL116" s="1227">
        <f>COUNTIF($C116:$T116,"×")</f>
        <v>0</v>
      </c>
      <c r="AM116" s="1228">
        <f>AJ116*2+AK116</f>
        <v>0</v>
      </c>
      <c r="AN116" s="1229">
        <f t="shared" ref="AN116:AN123" si="12">IF(ISERROR(C117+F117+I117+L117+O117+R117),0,C117+F117+I117+L117+O117+R117)</f>
        <v>0</v>
      </c>
      <c r="AO116" s="1230" t="s">
        <v>4</v>
      </c>
      <c r="AP116" s="1231">
        <f t="shared" ref="AP116:AP123" si="13">IF(ISERROR(E117+H117+K117+N117+Q117+T117),0,E117+H117+K117+N117+Q117+T117)</f>
        <v>0</v>
      </c>
      <c r="AQ116" s="1232"/>
      <c r="AR116" s="1233"/>
      <c r="AS116" s="1038">
        <f>AM116*10000000+AN116*100000+AR116*100+(100-AP116)</f>
        <v>100</v>
      </c>
    </row>
    <row r="117" spans="1:45" ht="20.65" customHeight="1">
      <c r="A117" s="1017"/>
      <c r="B117" s="1063"/>
      <c r="C117" s="1043" t="str">
        <f>IF(K113="","",K113)</f>
        <v/>
      </c>
      <c r="D117" s="1044" t="s">
        <v>4</v>
      </c>
      <c r="E117" s="1045" t="str">
        <f>IF(I113="","",I113)</f>
        <v/>
      </c>
      <c r="F117" s="1043" t="str">
        <f>IF(K115="","",K115)</f>
        <v/>
      </c>
      <c r="G117" s="1044" t="s">
        <v>4</v>
      </c>
      <c r="H117" s="1045" t="str">
        <f>IF(I115="","",I115)</f>
        <v/>
      </c>
      <c r="I117" s="1040"/>
      <c r="J117" s="1041"/>
      <c r="K117" s="1042"/>
      <c r="L117" s="1043" t="str">
        <f>IF(ISERR(INDEX(予選成績,L116,N116*7-3)),"",IF(INDEX(予選成績,L116,N116*7-3)="","",INDEX(予選成績,L116,N116*7-3)))</f>
        <v/>
      </c>
      <c r="M117" s="1044" t="s">
        <v>4</v>
      </c>
      <c r="N117" s="1045" t="str">
        <f>IF(ISERR(INDEX(予選成績,L116,N116*7)),"",IF(INDEX(予選成績,L116,N116*7)="","",INDEX(予選成績,L116,N116*7)))</f>
        <v/>
      </c>
      <c r="O117" s="1043" t="str">
        <f>IF(ISERR(INDEX(予選成績,O116,Q116*7-3)),"",IF(INDEX(予選成績,O116,Q116*7-3)="","",INDEX(予選成績,O116,Q116*7-3)))</f>
        <v/>
      </c>
      <c r="P117" s="1044" t="s">
        <v>4</v>
      </c>
      <c r="Q117" s="1045" t="str">
        <f>IF(ISERR(INDEX(予選成績,O116,Q116*7)),"",IF(INDEX(予選成績,O116,Q116*7)="","",INDEX(予選成績,O116,Q116*7)))</f>
        <v/>
      </c>
      <c r="R117" s="1043" t="str">
        <f>IF(ISERR(INDEX(予選成績,R116,T116*7-3)),"",IF(INDEX(予選成績,R116,T116*7-3)="","",INDEX(予選成績,R116,T116*7-3)))</f>
        <v/>
      </c>
      <c r="S117" s="1044" t="s">
        <v>4</v>
      </c>
      <c r="T117" s="1045" t="str">
        <f>IF(ISERR(INDEX(予選成績,R116,T116*7)),"",IF(INDEX(予選成績,R116,T116*7)="","",INDEX(予選成績,R116,T116*7)))</f>
        <v/>
      </c>
      <c r="U117" s="1048"/>
      <c r="V117" s="1049"/>
      <c r="W117" s="1050"/>
      <c r="X117" s="1048"/>
      <c r="Y117" s="1049"/>
      <c r="Z117" s="1050"/>
      <c r="AA117" s="1048"/>
      <c r="AB117" s="1049"/>
      <c r="AC117" s="1050"/>
      <c r="AD117" s="1048"/>
      <c r="AE117" s="1049"/>
      <c r="AF117" s="1050"/>
      <c r="AG117" s="1048"/>
      <c r="AH117" s="1049"/>
      <c r="AI117" s="1050"/>
      <c r="AJ117" s="1227"/>
      <c r="AK117" s="1227"/>
      <c r="AL117" s="1227"/>
      <c r="AM117" s="1228"/>
      <c r="AN117" s="1229"/>
      <c r="AO117" s="1230"/>
      <c r="AP117" s="1231"/>
      <c r="AQ117" s="1232"/>
      <c r="AR117" s="1233"/>
      <c r="AS117" s="1038"/>
    </row>
    <row r="118" spans="1:45" ht="20.65" customHeight="1">
      <c r="A118" s="1141" t="s">
        <v>473</v>
      </c>
      <c r="B118" s="1059" t="str">
        <f>IF(A118="","＊＊＊＊＊＊＊＊＊＊",IF(ISNA(VLOOKUP(A118,参加ＴＭ,2,FALSE)),"",VLOOKUP(A118,参加ＴＭ,2,FALSE)))</f>
        <v>TOYOTA KATTZ</v>
      </c>
      <c r="C118" s="1058"/>
      <c r="D118" s="1023" t="str">
        <f>IF(C119="","",IF(C119=E119,"△",IF(C119&gt;E119,"○","×")))</f>
        <v/>
      </c>
      <c r="E118" s="1024"/>
      <c r="F118" s="1058"/>
      <c r="G118" s="1023" t="str">
        <f>IF(F119="","",IF(F119=H119,"△",IF(F119&gt;H119,"○","×")))</f>
        <v/>
      </c>
      <c r="H118" s="1024"/>
      <c r="I118" s="1058"/>
      <c r="J118" s="1023" t="str">
        <f>IF(I119="","",IF(I119=K119,"△",IF(I119&gt;K119,"○","×")))</f>
        <v/>
      </c>
      <c r="K118" s="1061"/>
      <c r="L118" s="1019"/>
      <c r="M118" s="1020"/>
      <c r="N118" s="1021"/>
      <c r="O118" s="1022">
        <v>3</v>
      </c>
      <c r="P118" s="1023" t="str">
        <f>IF(O119="","",IF(O119=Q119,"△",IF(O119&gt;Q119,"○","×")))</f>
        <v/>
      </c>
      <c r="Q118" s="1024">
        <v>3</v>
      </c>
      <c r="R118" s="1022">
        <v>3</v>
      </c>
      <c r="S118" s="1023" t="str">
        <f>IF(R119="","",IF(R119=T119,"△",IF(R119&gt;T119,"○","×")))</f>
        <v/>
      </c>
      <c r="T118" s="1024">
        <v>3</v>
      </c>
      <c r="U118" s="1153"/>
      <c r="V118" s="1154"/>
      <c r="W118" s="1155"/>
      <c r="X118" s="1153"/>
      <c r="Y118" s="1154"/>
      <c r="Z118" s="1155"/>
      <c r="AA118" s="1153"/>
      <c r="AB118" s="1154"/>
      <c r="AC118" s="1155"/>
      <c r="AD118" s="1153"/>
      <c r="AE118" s="1154"/>
      <c r="AF118" s="1155"/>
      <c r="AG118" s="1153"/>
      <c r="AH118" s="1154"/>
      <c r="AI118" s="1155"/>
      <c r="AJ118" s="1031">
        <f>COUNTIF($C118:$T118,"○")</f>
        <v>0</v>
      </c>
      <c r="AK118" s="1031">
        <f>COUNTIF($C118:$T118,"△")</f>
        <v>0</v>
      </c>
      <c r="AL118" s="1031">
        <f>COUNTIF($C118:$T118,"×")</f>
        <v>0</v>
      </c>
      <c r="AM118" s="1032">
        <f>AJ118*2+AK118</f>
        <v>0</v>
      </c>
      <c r="AN118" s="1229">
        <f t="shared" ref="AN118:AN123" si="14">IF(ISERROR(C119+F119+I119+L119+O119+R119),0,C119+F119+I119+L119+O119+R119)</f>
        <v>0</v>
      </c>
      <c r="AO118" s="1078" t="s">
        <v>4</v>
      </c>
      <c r="AP118" s="1231">
        <f t="shared" ref="AP118:AP123" si="15">IF(ISERROR(E119+H119+K119+N119+Q119+T119),0,E119+H119+K119+N119+Q119+T119)</f>
        <v>0</v>
      </c>
      <c r="AQ118" s="1036"/>
      <c r="AR118" s="1037"/>
      <c r="AS118" s="1038">
        <f>AM118*10000000+AN118*100000+AR118*100+(100-AP118)</f>
        <v>100</v>
      </c>
    </row>
    <row r="119" spans="1:45" ht="20.65" customHeight="1">
      <c r="A119" s="1142"/>
      <c r="B119" s="1063"/>
      <c r="C119" s="1043" t="str">
        <f>IF(N113="","",N113)</f>
        <v/>
      </c>
      <c r="D119" s="1044" t="s">
        <v>4</v>
      </c>
      <c r="E119" s="1045" t="str">
        <f>IF(L113="","",L113)</f>
        <v/>
      </c>
      <c r="F119" s="1043" t="str">
        <f>IF(N115="","",N115)</f>
        <v/>
      </c>
      <c r="G119" s="1044" t="s">
        <v>4</v>
      </c>
      <c r="H119" s="1045" t="str">
        <f>IF(L115="","",L115)</f>
        <v/>
      </c>
      <c r="I119" s="1043" t="str">
        <f>IF(N117="","",N117)</f>
        <v/>
      </c>
      <c r="J119" s="1044" t="s">
        <v>4</v>
      </c>
      <c r="K119" s="1064" t="str">
        <f>IF(L117="","",L117)</f>
        <v/>
      </c>
      <c r="L119" s="1040"/>
      <c r="M119" s="1041"/>
      <c r="N119" s="1042"/>
      <c r="O119" s="1043" t="str">
        <f>IF(ISERR(INDEX(予選成績,O118,Q118*7-3)),"",IF(INDEX(予選成績,O118,Q118*7-3)="","",INDEX(予選成績,O118,Q118*7-3)))</f>
        <v/>
      </c>
      <c r="P119" s="1044" t="s">
        <v>4</v>
      </c>
      <c r="Q119" s="1045" t="str">
        <f>IF(ISERR(INDEX(予選成績,O118,Q118*7)),"",IF(INDEX(予選成績,O118,Q118*7)="","",INDEX(予選成績,O118,Q118*7)))</f>
        <v/>
      </c>
      <c r="R119" s="1043" t="str">
        <f>IF(ISERR(INDEX(予選成績,R118,T118*7-3)),"",IF(INDEX(予選成績,R118,T118*7-3)="","",INDEX(予選成績,R118,T118*7-3)))</f>
        <v/>
      </c>
      <c r="S119" s="1044" t="s">
        <v>4</v>
      </c>
      <c r="T119" s="1045" t="str">
        <f>IF(ISERR(INDEX(予選成績,R118,T118*7)),"",IF(INDEX(予選成績,R118,T118*7)="","",INDEX(予選成績,R118,T118*7)))</f>
        <v/>
      </c>
      <c r="U119" s="1153"/>
      <c r="V119" s="1154"/>
      <c r="W119" s="1155"/>
      <c r="X119" s="1153"/>
      <c r="Y119" s="1154"/>
      <c r="Z119" s="1155"/>
      <c r="AA119" s="1153"/>
      <c r="AB119" s="1154"/>
      <c r="AC119" s="1155"/>
      <c r="AD119" s="1153"/>
      <c r="AE119" s="1154"/>
      <c r="AF119" s="1155"/>
      <c r="AG119" s="1153"/>
      <c r="AH119" s="1154"/>
      <c r="AI119" s="1155"/>
      <c r="AJ119" s="1051"/>
      <c r="AK119" s="1051"/>
      <c r="AL119" s="1051"/>
      <c r="AM119" s="1052"/>
      <c r="AN119" s="1229"/>
      <c r="AO119" s="1080"/>
      <c r="AP119" s="1231"/>
      <c r="AQ119" s="1056"/>
      <c r="AR119" s="1057"/>
      <c r="AS119" s="1038"/>
    </row>
    <row r="120" spans="1:45" ht="20.65" customHeight="1">
      <c r="A120" s="1017" t="s">
        <v>718</v>
      </c>
      <c r="B120" s="1059" t="str">
        <f>IF(A120="","＊＊＊＊＊＊＊＊＊＊",IF(ISNA(VLOOKUP(A120,参加ＴＭ,2,FALSE)),"",VLOOKUP(A120,参加ＴＭ,2,FALSE)))</f>
        <v>スマイリーズNEXT</v>
      </c>
      <c r="C120" s="1058"/>
      <c r="D120" s="1023" t="str">
        <f>IF(C121="","",IF(C121=E121,"△",IF(C121&gt;E121,"○","×")))</f>
        <v/>
      </c>
      <c r="E120" s="1024"/>
      <c r="F120" s="1058"/>
      <c r="G120" s="1023" t="str">
        <f>IF(F121="","",IF(F121=H121,"△",IF(F121&gt;H121,"○","×")))</f>
        <v/>
      </c>
      <c r="H120" s="1024"/>
      <c r="I120" s="1058"/>
      <c r="J120" s="1023" t="str">
        <f>IF(I121="","",IF(I121=K121,"△",IF(I121&gt;K121,"○","×")))</f>
        <v/>
      </c>
      <c r="K120" s="1024"/>
      <c r="L120" s="1058"/>
      <c r="M120" s="1023" t="str">
        <f>IF(L121="","",IF(L121=N121,"△",IF(L121&gt;N121,"○","×")))</f>
        <v/>
      </c>
      <c r="N120" s="1024"/>
      <c r="O120" s="1019"/>
      <c r="P120" s="1020"/>
      <c r="Q120" s="1021"/>
      <c r="R120" s="1022"/>
      <c r="S120" s="1023" t="str">
        <f>IF(R121="","",IF(R121=T121,"△",IF(R121&gt;T121,"○","×")))</f>
        <v/>
      </c>
      <c r="T120" s="1024"/>
      <c r="U120" s="1028"/>
      <c r="V120" s="1109"/>
      <c r="W120" s="1030"/>
      <c r="X120" s="1028"/>
      <c r="Y120" s="1109"/>
      <c r="Z120" s="1030"/>
      <c r="AA120" s="1028"/>
      <c r="AB120" s="1109"/>
      <c r="AC120" s="1030"/>
      <c r="AD120" s="1028"/>
      <c r="AE120" s="1109"/>
      <c r="AF120" s="1030"/>
      <c r="AG120" s="1028"/>
      <c r="AH120" s="1109"/>
      <c r="AI120" s="1030"/>
      <c r="AJ120" s="1227">
        <f>COUNTIF($C120:$T120,"○")</f>
        <v>0</v>
      </c>
      <c r="AK120" s="1227">
        <f>COUNTIF($C120:$T120,"△")</f>
        <v>0</v>
      </c>
      <c r="AL120" s="1227">
        <f>COUNTIF($C120:$T120,"×")</f>
        <v>0</v>
      </c>
      <c r="AM120" s="1228">
        <f>AJ120*2+AK120</f>
        <v>0</v>
      </c>
      <c r="AN120" s="1229">
        <f t="shared" ref="AN120:AN123" si="16">IF(ISERROR(C121+F121+I121+L121+O121+R121),0,C121+F121+I121+L121+O121+R121)</f>
        <v>0</v>
      </c>
      <c r="AO120" s="1230" t="s">
        <v>4</v>
      </c>
      <c r="AP120" s="1231">
        <f t="shared" ref="AP120:AP123" si="17">IF(ISERROR(E121+H121+K121+N121+Q121+T121),0,E121+H121+K121+N121+Q121+T121)</f>
        <v>0</v>
      </c>
      <c r="AQ120" s="1317">
        <f>IF(SUM(Fブロック)=500,"",RANK(AS120,Fブロック))</f>
        <v>1</v>
      </c>
      <c r="AR120" s="1233"/>
      <c r="AS120" s="1038">
        <f>AM120*10000000+AN120*100000+AR120*100+(100-AP120)</f>
        <v>100</v>
      </c>
    </row>
    <row r="121" spans="1:45" ht="20.65" customHeight="1">
      <c r="A121" s="1017"/>
      <c r="B121" s="1063"/>
      <c r="C121" s="1043" t="str">
        <f>IF(Q113="","",Q113)</f>
        <v/>
      </c>
      <c r="D121" s="1044" t="s">
        <v>4</v>
      </c>
      <c r="E121" s="1045" t="str">
        <f>IF(O113="","",O113)</f>
        <v/>
      </c>
      <c r="F121" s="1043" t="str">
        <f>IF(Q115="","",Q115)</f>
        <v/>
      </c>
      <c r="G121" s="1044" t="s">
        <v>4</v>
      </c>
      <c r="H121" s="1045" t="str">
        <f>IF(O115="","",O115)</f>
        <v/>
      </c>
      <c r="I121" s="1043" t="str">
        <f>IF(Q117="","",Q117)</f>
        <v/>
      </c>
      <c r="J121" s="1044" t="s">
        <v>4</v>
      </c>
      <c r="K121" s="1045" t="str">
        <f>IF(O117="","",O117)</f>
        <v/>
      </c>
      <c r="L121" s="1043" t="str">
        <f>IF(Q119="","",Q119)</f>
        <v/>
      </c>
      <c r="M121" s="1044" t="s">
        <v>4</v>
      </c>
      <c r="N121" s="1045" t="str">
        <f>IF(O119="","",O119)</f>
        <v/>
      </c>
      <c r="O121" s="1040"/>
      <c r="P121" s="1041"/>
      <c r="Q121" s="1042"/>
      <c r="R121" s="1043" t="str">
        <f>IF(ISERR(INDEX(予選成績,R120,T120*7-3)),"",IF(INDEX(予選成績,R120,T120*7-3)="","",INDEX(予選成績,R120,T120*7-3)))</f>
        <v/>
      </c>
      <c r="S121" s="1044" t="s">
        <v>4</v>
      </c>
      <c r="T121" s="1045" t="str">
        <f>IF(ISERR(INDEX(予選成績,R120,T120*7)),"",IF(INDEX(予選成績,R120,T120*7)="","",INDEX(予選成績,R120,T120*7)))</f>
        <v/>
      </c>
      <c r="U121" s="1048"/>
      <c r="V121" s="1049"/>
      <c r="W121" s="1050"/>
      <c r="X121" s="1048"/>
      <c r="Y121" s="1049"/>
      <c r="Z121" s="1050"/>
      <c r="AA121" s="1048"/>
      <c r="AB121" s="1049"/>
      <c r="AC121" s="1050"/>
      <c r="AD121" s="1048"/>
      <c r="AE121" s="1049"/>
      <c r="AF121" s="1050"/>
      <c r="AG121" s="1048"/>
      <c r="AH121" s="1049"/>
      <c r="AI121" s="1050"/>
      <c r="AJ121" s="1227"/>
      <c r="AK121" s="1227"/>
      <c r="AL121" s="1227"/>
      <c r="AM121" s="1228"/>
      <c r="AN121" s="1229"/>
      <c r="AO121" s="1230"/>
      <c r="AP121" s="1231"/>
      <c r="AQ121" s="1317"/>
      <c r="AR121" s="1233"/>
      <c r="AS121" s="1038"/>
    </row>
    <row r="122" spans="1:45" ht="20.65" customHeight="1">
      <c r="A122" s="1017" t="s">
        <v>719</v>
      </c>
      <c r="B122" s="1059" t="str">
        <f>IF(A122="","＊＊＊＊＊＊＊＊＊＊",IF(ISNA(VLOOKUP(A122,参加ＴＭ,2,FALSE)),"",VLOOKUP(A122,参加ＴＭ,2,FALSE)))</f>
        <v>MSCスマイリーズ</v>
      </c>
      <c r="C122" s="1058"/>
      <c r="D122" s="1023" t="str">
        <f>IF(C123="","",IF(C123=E123,"△",IF(C123&gt;E123,"○","×")))</f>
        <v/>
      </c>
      <c r="E122" s="1024"/>
      <c r="F122" s="1058"/>
      <c r="G122" s="1023" t="str">
        <f>IF(F123="","",IF(F123=H123,"△",IF(F123&gt;H123,"○","×")))</f>
        <v/>
      </c>
      <c r="H122" s="1024"/>
      <c r="I122" s="1058"/>
      <c r="J122" s="1023" t="str">
        <f>IF(I123="","",IF(I123=K123,"△",IF(I123&gt;K123,"○","×")))</f>
        <v/>
      </c>
      <c r="K122" s="1061"/>
      <c r="L122" s="1058"/>
      <c r="M122" s="1023" t="str">
        <f>IF(L123="","",IF(L123=N123,"△",IF(L123&gt;N123,"○","×")))</f>
        <v/>
      </c>
      <c r="N122" s="1024"/>
      <c r="O122" s="1058"/>
      <c r="P122" s="1023" t="str">
        <f>IF(O123="","",IF(O123=Q123,"△",IF(O123&gt;Q123,"○","×")))</f>
        <v/>
      </c>
      <c r="Q122" s="1061"/>
      <c r="R122" s="1066"/>
      <c r="S122" s="1067"/>
      <c r="T122" s="1068"/>
      <c r="U122" s="1028"/>
      <c r="V122" s="1109"/>
      <c r="W122" s="1030"/>
      <c r="X122" s="1028"/>
      <c r="Y122" s="1109"/>
      <c r="Z122" s="1030"/>
      <c r="AA122" s="1028"/>
      <c r="AB122" s="1109"/>
      <c r="AC122" s="1030"/>
      <c r="AD122" s="1028"/>
      <c r="AE122" s="1109"/>
      <c r="AF122" s="1030"/>
      <c r="AG122" s="1028"/>
      <c r="AH122" s="1109"/>
      <c r="AI122" s="1030"/>
      <c r="AJ122" s="1227">
        <f>COUNTIF($C122:$T122,"○")</f>
        <v>0</v>
      </c>
      <c r="AK122" s="1227">
        <f>COUNTIF($C122:$T122,"△")</f>
        <v>0</v>
      </c>
      <c r="AL122" s="1227">
        <f>COUNTIF($C122:$T122,"×")</f>
        <v>0</v>
      </c>
      <c r="AM122" s="1228">
        <f>AJ122*2+AK122</f>
        <v>0</v>
      </c>
      <c r="AN122" s="1229">
        <f t="shared" ref="AN122:AN123" si="18">IF(ISERROR(C123+F123+I123+L123+O123+R123),0,C123+F123+I123+L123+O123+R123)</f>
        <v>0</v>
      </c>
      <c r="AO122" s="1230" t="s">
        <v>4</v>
      </c>
      <c r="AP122" s="1231">
        <f t="shared" ref="AP122:AP123" si="19">IF(ISERROR(E123+H123+K123+N123+Q123+T123),0,E123+H123+K123+N123+Q123+T123)</f>
        <v>0</v>
      </c>
      <c r="AQ122" s="1317">
        <f>IF(SUM(Fブロック)=500,"",RANK(AS122,Fブロック))</f>
        <v>1</v>
      </c>
      <c r="AR122" s="1233"/>
      <c r="AS122" s="1038">
        <f>AM122*10000000+AN122*100000+AR122*100+(100-AP122)</f>
        <v>100</v>
      </c>
    </row>
    <row r="123" spans="1:45" ht="20.65" customHeight="1">
      <c r="A123" s="1017"/>
      <c r="B123" s="1063"/>
      <c r="C123" s="1043" t="str">
        <f>IF(T113="","",T113)</f>
        <v/>
      </c>
      <c r="D123" s="1044" t="s">
        <v>4</v>
      </c>
      <c r="E123" s="1045" t="str">
        <f>IF(R113="","",R113)</f>
        <v/>
      </c>
      <c r="F123" s="1043" t="str">
        <f>IF(T115="","",T115)</f>
        <v/>
      </c>
      <c r="G123" s="1044" t="s">
        <v>4</v>
      </c>
      <c r="H123" s="1045" t="str">
        <f>IF(R115="","",R115)</f>
        <v/>
      </c>
      <c r="I123" s="1043" t="str">
        <f>IF(T117="","",T117)</f>
        <v/>
      </c>
      <c r="J123" s="1044" t="s">
        <v>4</v>
      </c>
      <c r="K123" s="1064" t="str">
        <f>IF(R117="","",R117)</f>
        <v/>
      </c>
      <c r="L123" s="1043" t="str">
        <f>IF(T119="","",T119)</f>
        <v/>
      </c>
      <c r="M123" s="1044" t="s">
        <v>4</v>
      </c>
      <c r="N123" s="1045" t="str">
        <f>IF(R119="","",R119)</f>
        <v/>
      </c>
      <c r="O123" s="1043" t="str">
        <f>IF(T121="","",T121)</f>
        <v/>
      </c>
      <c r="P123" s="1044" t="s">
        <v>4</v>
      </c>
      <c r="Q123" s="1064" t="str">
        <f>IF(R121="","",R121)</f>
        <v/>
      </c>
      <c r="R123" s="1069"/>
      <c r="S123" s="1070"/>
      <c r="T123" s="1071"/>
      <c r="U123" s="1048"/>
      <c r="V123" s="1049"/>
      <c r="W123" s="1050"/>
      <c r="X123" s="1048"/>
      <c r="Y123" s="1049"/>
      <c r="Z123" s="1050"/>
      <c r="AA123" s="1048"/>
      <c r="AB123" s="1049"/>
      <c r="AC123" s="1050"/>
      <c r="AD123" s="1048"/>
      <c r="AE123" s="1049"/>
      <c r="AF123" s="1050"/>
      <c r="AG123" s="1048"/>
      <c r="AH123" s="1049"/>
      <c r="AI123" s="1050"/>
      <c r="AJ123" s="1227"/>
      <c r="AK123" s="1227"/>
      <c r="AL123" s="1227"/>
      <c r="AM123" s="1228"/>
      <c r="AN123" s="1229"/>
      <c r="AO123" s="1230"/>
      <c r="AP123" s="1231"/>
      <c r="AQ123" s="1317"/>
      <c r="AR123" s="1233"/>
      <c r="AS123" s="1038"/>
    </row>
    <row r="124" spans="1:45" ht="20.100000000000001" customHeight="1">
      <c r="R124" s="1083"/>
      <c r="S124" s="1083"/>
      <c r="T124" s="1083"/>
      <c r="U124" s="1083"/>
      <c r="V124" s="1083"/>
      <c r="W124" s="1083"/>
      <c r="X124" s="1083"/>
      <c r="Y124" s="1083"/>
      <c r="Z124" s="1083"/>
      <c r="AA124" s="1083"/>
      <c r="AB124" s="1083"/>
      <c r="AC124" s="1083"/>
      <c r="AD124" s="1083"/>
      <c r="AE124" s="1083"/>
      <c r="AF124" s="1083"/>
      <c r="AG124" s="1083"/>
      <c r="AH124" s="1083"/>
      <c r="AI124" s="1083"/>
    </row>
    <row r="125" spans="1:45" s="258" customFormat="1" ht="20.100000000000001" hidden="1" customHeight="1">
      <c r="A125" s="1005" t="s">
        <v>725</v>
      </c>
      <c r="B125" s="1006"/>
      <c r="D125" s="652"/>
      <c r="G125" s="652"/>
      <c r="J125" s="652"/>
      <c r="M125" s="652"/>
      <c r="P125" s="652"/>
      <c r="R125" s="1085"/>
      <c r="S125" s="1085"/>
      <c r="T125" s="1085"/>
      <c r="U125" s="1085"/>
      <c r="V125" s="1085"/>
      <c r="W125" s="1085"/>
      <c r="X125" s="1085"/>
      <c r="Y125" s="1085"/>
      <c r="Z125" s="1085"/>
      <c r="AA125" s="1085"/>
      <c r="AB125" s="1085"/>
      <c r="AC125" s="1085"/>
      <c r="AD125" s="1085"/>
      <c r="AE125" s="1085"/>
      <c r="AF125" s="1085"/>
      <c r="AG125" s="1085"/>
      <c r="AH125" s="1085"/>
      <c r="AI125" s="1085"/>
      <c r="AN125" s="1007"/>
      <c r="AO125" s="1008"/>
      <c r="AP125" s="1007"/>
      <c r="AQ125" s="1006"/>
      <c r="AR125" s="1006"/>
    </row>
    <row r="126" spans="1:45" s="258" customFormat="1" ht="20.100000000000001" hidden="1" customHeight="1">
      <c r="A126" s="1009" t="s">
        <v>5</v>
      </c>
      <c r="B126" s="1009"/>
      <c r="C126" s="1010">
        <v>1</v>
      </c>
      <c r="D126" s="1010"/>
      <c r="E126" s="1010"/>
      <c r="F126" s="1010">
        <v>2</v>
      </c>
      <c r="G126" s="1010"/>
      <c r="H126" s="1010"/>
      <c r="I126" s="1010">
        <v>3</v>
      </c>
      <c r="J126" s="1010"/>
      <c r="K126" s="1010"/>
      <c r="L126" s="1010">
        <v>4</v>
      </c>
      <c r="M126" s="1010"/>
      <c r="N126" s="1010"/>
      <c r="O126" s="1010">
        <v>5</v>
      </c>
      <c r="P126" s="1010"/>
      <c r="Q126" s="1010"/>
      <c r="R126" s="1010">
        <v>6</v>
      </c>
      <c r="S126" s="1010"/>
      <c r="T126" s="1010"/>
      <c r="U126" s="1014"/>
      <c r="V126" s="1014"/>
      <c r="W126" s="1014"/>
      <c r="X126" s="1014"/>
      <c r="Y126" s="1014"/>
      <c r="Z126" s="1014"/>
      <c r="AA126" s="1014"/>
      <c r="AB126" s="1014"/>
      <c r="AC126" s="1014"/>
      <c r="AD126" s="1014"/>
      <c r="AE126" s="1014"/>
      <c r="AF126" s="1014"/>
      <c r="AG126" s="1010"/>
      <c r="AH126" s="1010"/>
      <c r="AI126" s="1010"/>
      <c r="AJ126" s="1015" t="s">
        <v>1</v>
      </c>
      <c r="AK126" s="1015" t="s">
        <v>2</v>
      </c>
      <c r="AL126" s="1015" t="s">
        <v>3</v>
      </c>
      <c r="AM126" s="1016" t="s">
        <v>0</v>
      </c>
      <c r="AN126" s="1010" t="s">
        <v>7</v>
      </c>
      <c r="AO126" s="1010"/>
      <c r="AP126" s="1010"/>
      <c r="AQ126" s="1016" t="s">
        <v>6</v>
      </c>
      <c r="AR126" s="1016" t="s">
        <v>42</v>
      </c>
    </row>
    <row r="127" spans="1:45" ht="20.100000000000001" hidden="1" customHeight="1">
      <c r="A127" s="1017" t="s">
        <v>75</v>
      </c>
      <c r="B127" s="1059" t="str">
        <f>IF(A127="","＊＊＊＊＊＊＊＊＊＊",IF(ISNA(VLOOKUP(A127,参加ＴＭ,2,FALSE)),"",VLOOKUP(A127,参加ＴＭ,2,FALSE)))</f>
        <v/>
      </c>
      <c r="C127" s="1019"/>
      <c r="D127" s="1020"/>
      <c r="E127" s="1021"/>
      <c r="F127" s="1022">
        <v>26</v>
      </c>
      <c r="G127" s="1023" t="str">
        <f>IF(F128="","",IF(F128=H128,"△",IF(F128&gt;H128,"○","×")))</f>
        <v/>
      </c>
      <c r="H127" s="1024">
        <v>1</v>
      </c>
      <c r="I127" s="1022">
        <v>29</v>
      </c>
      <c r="J127" s="1023" t="str">
        <f>IF(I128="","",IF(I128=K128,"△",IF(I128&gt;K128,"○","×")))</f>
        <v/>
      </c>
      <c r="K127" s="1024">
        <v>1</v>
      </c>
      <c r="L127" s="1022">
        <v>35</v>
      </c>
      <c r="M127" s="1023" t="str">
        <f>IF(L128="","",IF(L128=N128,"△",IF(L128&gt;N128,"○","×")))</f>
        <v/>
      </c>
      <c r="N127" s="1024">
        <v>1</v>
      </c>
      <c r="O127" s="1022">
        <v>32</v>
      </c>
      <c r="P127" s="1023" t="str">
        <f>IF(O128="","",IF(O128=Q128,"△",IF(O128&gt;Q128,"○","×")))</f>
        <v/>
      </c>
      <c r="Q127" s="1024">
        <v>1</v>
      </c>
      <c r="R127" s="1022">
        <v>40</v>
      </c>
      <c r="S127" s="1023" t="str">
        <f>IF(R128="","",IF(R128=T128,"△",IF(R128&gt;T128,"○","×")))</f>
        <v/>
      </c>
      <c r="T127" s="1024">
        <v>1</v>
      </c>
      <c r="U127" s="1156"/>
      <c r="V127" s="1109"/>
      <c r="W127" s="1157"/>
      <c r="X127" s="1156"/>
      <c r="Y127" s="1109"/>
      <c r="Z127" s="1157"/>
      <c r="AA127" s="1156"/>
      <c r="AB127" s="1109"/>
      <c r="AC127" s="1157"/>
      <c r="AD127" s="1156"/>
      <c r="AE127" s="1109"/>
      <c r="AF127" s="1157"/>
      <c r="AG127" s="1158"/>
      <c r="AH127" s="1124"/>
      <c r="AI127" s="1159"/>
      <c r="AJ127" s="1227">
        <f>COUNTIF($C127:$AI127,"○")</f>
        <v>0</v>
      </c>
      <c r="AK127" s="1227">
        <f>COUNTIF($C127:$AI127,"△")</f>
        <v>0</v>
      </c>
      <c r="AL127" s="1227">
        <f>COUNTIF($C127:$T127,"×")</f>
        <v>0</v>
      </c>
      <c r="AM127" s="1227">
        <f>AJ127*2+AK127</f>
        <v>0</v>
      </c>
      <c r="AN127" s="1229">
        <f>IF(ISERROR(C128+F128+I128+L128+O128+R128),0,C128+F128+I128+L128+O128+R128)</f>
        <v>0</v>
      </c>
      <c r="AO127" s="1230" t="s">
        <v>4</v>
      </c>
      <c r="AP127" s="1231">
        <f>IF(ISERROR(E128+H128+K128+N128+Q128+T128),0,E128+H128+K128+N128+Q128+T128)</f>
        <v>0</v>
      </c>
      <c r="AQ127" s="1036" t="str">
        <f>IF(SUM(Hブロック)=700,"",RANK(AS127,Hブロック))</f>
        <v/>
      </c>
      <c r="AR127" s="1233"/>
      <c r="AS127" s="1038">
        <f>AM127*10000000+AN127*100000+AR127*100+(100-AP127)</f>
        <v>100</v>
      </c>
    </row>
    <row r="128" spans="1:45" ht="20.100000000000001" hidden="1" customHeight="1">
      <c r="A128" s="1017"/>
      <c r="B128" s="1063"/>
      <c r="C128" s="1040"/>
      <c r="D128" s="1041"/>
      <c r="E128" s="1042"/>
      <c r="F128" s="1043" t="str">
        <f>IF(ISERR(INDEX(予選成績,F127,H127*7-3)),"",IF(INDEX(予選成績,F127,H127*7-3)="","",INDEX(予選成績,F127,H127*7-3)))</f>
        <v/>
      </c>
      <c r="G128" s="1044" t="s">
        <v>4</v>
      </c>
      <c r="H128" s="1045" t="str">
        <f>IF(ISERR(INDEX(予選成績,F127,H127*7)),"",IF(INDEX(予選成績,F127,H127*7)="","",INDEX(予選成績,F127,H127*7)))</f>
        <v/>
      </c>
      <c r="I128" s="1043" t="str">
        <f>IF(ISERR(INDEX(予選成績,I127,K127*7-3)),"",IF(INDEX(予選成績,I127,K127*7-3)="","",INDEX(予選成績,I127,K127*7-3)))</f>
        <v/>
      </c>
      <c r="J128" s="1044" t="s">
        <v>4</v>
      </c>
      <c r="K128" s="1045" t="str">
        <f>IF(ISERR(INDEX(予選成績,I127,K127*7)),"",IF(INDEX(予選成績,I127,K127*7)="","",INDEX(予選成績,I127,K127*7)))</f>
        <v/>
      </c>
      <c r="L128" s="1043" t="str">
        <f>IF(ISERR(INDEX(予選成績,L127,N127*7-3)),"",IF(INDEX(予選成績,L127,N127*7-3)="","",INDEX(予選成績,L127,N127*7-3)))</f>
        <v/>
      </c>
      <c r="M128" s="1044" t="s">
        <v>4</v>
      </c>
      <c r="N128" s="1045" t="str">
        <f>IF(ISERR(INDEX(予選成績,L127,N127*7)),"",IF(INDEX(予選成績,L127,N127*7)="","",INDEX(予選成績,L127,N127*7)))</f>
        <v/>
      </c>
      <c r="O128" s="1043" t="str">
        <f>IF(ISERR(INDEX(予選成績,O127,Q127*7-3)),"",IF(INDEX(予選成績,O127,Q127*7-3)="","",INDEX(予選成績,O127,Q127*7-3)))</f>
        <v/>
      </c>
      <c r="P128" s="1044" t="s">
        <v>4</v>
      </c>
      <c r="Q128" s="1045" t="str">
        <f>IF(ISERR(INDEX(予選成績,O127,Q127*7)),"",IF(INDEX(予選成績,O127,Q127*7)="","",INDEX(予選成績,O127,Q127*7)))</f>
        <v/>
      </c>
      <c r="R128" s="1043" t="str">
        <f>IF(ISERR(INDEX(予選成績,R127,T127*7-3)),"",IF(INDEX(予選成績,R127,T127*7-3)="","",INDEX(予選成績,R127,T127*7-3)))</f>
        <v/>
      </c>
      <c r="S128" s="1044" t="s">
        <v>4</v>
      </c>
      <c r="T128" s="1045" t="str">
        <f>IF(ISERR(INDEX(予選成績,R127,T127*7)),"",IF(INDEX(予選成績,R127,T127*7)="","",INDEX(予選成績,R127,T127*7)))</f>
        <v/>
      </c>
      <c r="U128" s="1160"/>
      <c r="V128" s="1049"/>
      <c r="W128" s="1161"/>
      <c r="X128" s="1160"/>
      <c r="Y128" s="1049"/>
      <c r="Z128" s="1161"/>
      <c r="AA128" s="1160"/>
      <c r="AB128" s="1049"/>
      <c r="AC128" s="1161"/>
      <c r="AD128" s="1160"/>
      <c r="AE128" s="1049"/>
      <c r="AF128" s="1161"/>
      <c r="AG128" s="1162"/>
      <c r="AH128" s="1044"/>
      <c r="AI128" s="1163"/>
      <c r="AJ128" s="1227"/>
      <c r="AK128" s="1227"/>
      <c r="AL128" s="1227"/>
      <c r="AM128" s="1227"/>
      <c r="AN128" s="1229"/>
      <c r="AO128" s="1230"/>
      <c r="AP128" s="1231"/>
      <c r="AQ128" s="1056"/>
      <c r="AR128" s="1233"/>
      <c r="AS128" s="1038"/>
    </row>
    <row r="129" spans="1:45" ht="20.100000000000001" hidden="1" customHeight="1">
      <c r="A129" s="1017" t="s">
        <v>76</v>
      </c>
      <c r="B129" s="1059" t="str">
        <f>IF(A129="","＊＊＊＊＊＊＊＊＊＊",IF(ISNA(VLOOKUP(A129,参加ＴＭ,2,FALSE)),"",VLOOKUP(A129,参加ＴＭ,2,FALSE)))</f>
        <v/>
      </c>
      <c r="C129" s="1058"/>
      <c r="D129" s="1023" t="str">
        <f>IF(C130="","",IF(C130=E130,"△",IF(C130&gt;E130,"○","×")))</f>
        <v/>
      </c>
      <c r="E129" s="1024"/>
      <c r="F129" s="1019"/>
      <c r="G129" s="1020"/>
      <c r="H129" s="1021"/>
      <c r="I129" s="1022">
        <v>39</v>
      </c>
      <c r="J129" s="1023" t="str">
        <f>IF(I130="","",IF(I130=K130,"△",IF(I130&gt;K130,"○","×")))</f>
        <v/>
      </c>
      <c r="K129" s="1024">
        <v>1</v>
      </c>
      <c r="L129" s="1022">
        <v>33</v>
      </c>
      <c r="M129" s="1023" t="str">
        <f>IF(L130="","",IF(L130=N130,"△",IF(L130&gt;N130,"○","×")))</f>
        <v/>
      </c>
      <c r="N129" s="1024">
        <v>1</v>
      </c>
      <c r="O129" s="1022">
        <v>30</v>
      </c>
      <c r="P129" s="1023" t="str">
        <f>IF(O130="","",IF(O130=Q130,"△",IF(O130&gt;Q130,"○","×")))</f>
        <v/>
      </c>
      <c r="Q129" s="1024">
        <v>1</v>
      </c>
      <c r="R129" s="1022">
        <v>37</v>
      </c>
      <c r="S129" s="1023" t="str">
        <f>IF(R130="","",IF(R130=T130,"△",IF(R130&gt;T130,"○","×")))</f>
        <v/>
      </c>
      <c r="T129" s="1024">
        <v>1</v>
      </c>
      <c r="U129" s="1156"/>
      <c r="V129" s="1109"/>
      <c r="W129" s="1157"/>
      <c r="X129" s="1156"/>
      <c r="Y129" s="1109"/>
      <c r="Z129" s="1157"/>
      <c r="AA129" s="1156"/>
      <c r="AB129" s="1109"/>
      <c r="AC129" s="1157"/>
      <c r="AD129" s="1156"/>
      <c r="AE129" s="1109"/>
      <c r="AF129" s="1157"/>
      <c r="AG129" s="1158"/>
      <c r="AH129" s="1124"/>
      <c r="AI129" s="1159"/>
      <c r="AJ129" s="1227">
        <f>COUNTIF($C129:$AI129,"○")</f>
        <v>0</v>
      </c>
      <c r="AK129" s="1227">
        <f>COUNTIF($C129:$AI129,"△")</f>
        <v>0</v>
      </c>
      <c r="AL129" s="1227">
        <f>COUNTIF($C129:$T129,"×")</f>
        <v>0</v>
      </c>
      <c r="AM129" s="1227">
        <f>AJ129*2+AK129</f>
        <v>0</v>
      </c>
      <c r="AN129" s="1229">
        <f>IF(ISERROR(C130+F130+I130+L130+O130+R130),0,C130+F130+I130+L130+O130+R130)</f>
        <v>0</v>
      </c>
      <c r="AO129" s="1230" t="s">
        <v>4</v>
      </c>
      <c r="AP129" s="1231">
        <f>IF(ISERROR(E130+H130+K130+N130+Q130+T130),0,E130+H130+K130+N130+Q130+T130)</f>
        <v>0</v>
      </c>
      <c r="AQ129" s="1036" t="str">
        <f>IF(SUM(Hブロック)=700,"",RANK(AS129,Hブロック))</f>
        <v/>
      </c>
      <c r="AR129" s="1233"/>
      <c r="AS129" s="1038">
        <f>AM129*10000000+AN129*100000+AR129*100+(100-AP129)</f>
        <v>100</v>
      </c>
    </row>
    <row r="130" spans="1:45" ht="20.100000000000001" hidden="1" customHeight="1">
      <c r="A130" s="1017"/>
      <c r="B130" s="1063"/>
      <c r="C130" s="1043" t="str">
        <f>IF(H128="","",H128)</f>
        <v/>
      </c>
      <c r="D130" s="1044" t="s">
        <v>4</v>
      </c>
      <c r="E130" s="1045" t="str">
        <f>IF(F128="","",F128)</f>
        <v/>
      </c>
      <c r="F130" s="1040"/>
      <c r="G130" s="1041"/>
      <c r="H130" s="1042"/>
      <c r="I130" s="1043" t="str">
        <f>IF(ISERR(INDEX(予選成績,I129,K129*7-3)),"",IF(INDEX(予選成績,I129,K129*7-3)="","",INDEX(予選成績,I129,K129*7-3)))</f>
        <v/>
      </c>
      <c r="J130" s="1044" t="s">
        <v>4</v>
      </c>
      <c r="K130" s="1045" t="str">
        <f>IF(ISERR(INDEX(予選成績,I129,K129*7)),"",IF(INDEX(予選成績,I129,K129*7)="","",INDEX(予選成績,I129,K129*7)))</f>
        <v/>
      </c>
      <c r="L130" s="1043" t="str">
        <f>IF(ISERR(INDEX(予選成績,L129,N129*7-3)),"",IF(INDEX(予選成績,L129,N129*7-3)="","",INDEX(予選成績,L129,N129*7-3)))</f>
        <v/>
      </c>
      <c r="M130" s="1044" t="s">
        <v>4</v>
      </c>
      <c r="N130" s="1045" t="str">
        <f>IF(ISERR(INDEX(予選成績,L129,N129*7)),"",IF(INDEX(予選成績,L129,N129*7)="","",INDEX(予選成績,L129,N129*7)))</f>
        <v/>
      </c>
      <c r="O130" s="1043" t="str">
        <f>IF(ISERR(INDEX(予選成績,O129,Q129*7-3)),"",IF(INDEX(予選成績,O129,Q129*7-3)="","",INDEX(予選成績,O129,Q129*7-3)))</f>
        <v/>
      </c>
      <c r="P130" s="1044" t="s">
        <v>4</v>
      </c>
      <c r="Q130" s="1045" t="str">
        <f>IF(ISERR(INDEX(予選成績,O129,Q129*7)),"",IF(INDEX(予選成績,O129,Q129*7)="","",INDEX(予選成績,O129,Q129*7)))</f>
        <v/>
      </c>
      <c r="R130" s="1043" t="str">
        <f>IF(ISERR(INDEX(予選成績,R129,T129*7-3)),"",IF(INDEX(予選成績,R129,T129*7-3)="","",INDEX(予選成績,R129,T129*7-3)))</f>
        <v/>
      </c>
      <c r="S130" s="1044" t="s">
        <v>4</v>
      </c>
      <c r="T130" s="1045" t="str">
        <f>IF(ISERR(INDEX(予選成績,R129,T129*7)),"",IF(INDEX(予選成績,R129,T129*7)="","",INDEX(予選成績,R129,T129*7)))</f>
        <v/>
      </c>
      <c r="U130" s="1160"/>
      <c r="V130" s="1049"/>
      <c r="W130" s="1161"/>
      <c r="X130" s="1160"/>
      <c r="Y130" s="1049"/>
      <c r="Z130" s="1161"/>
      <c r="AA130" s="1160"/>
      <c r="AB130" s="1049"/>
      <c r="AC130" s="1161"/>
      <c r="AD130" s="1160"/>
      <c r="AE130" s="1049"/>
      <c r="AF130" s="1161"/>
      <c r="AG130" s="1162"/>
      <c r="AH130" s="1044"/>
      <c r="AI130" s="1163"/>
      <c r="AJ130" s="1227"/>
      <c r="AK130" s="1227"/>
      <c r="AL130" s="1227"/>
      <c r="AM130" s="1227"/>
      <c r="AN130" s="1229"/>
      <c r="AO130" s="1230"/>
      <c r="AP130" s="1231"/>
      <c r="AQ130" s="1056"/>
      <c r="AR130" s="1233"/>
      <c r="AS130" s="1038"/>
    </row>
    <row r="131" spans="1:45" ht="20.100000000000001" hidden="1" customHeight="1">
      <c r="A131" s="1017" t="s">
        <v>77</v>
      </c>
      <c r="B131" s="1059" t="str">
        <f>IF(A131="","＊＊＊＊＊＊＊＊＊＊",IF(ISNA(VLOOKUP(A131,参加ＴＭ,2,FALSE)),"",VLOOKUP(A131,参加ＴＭ,2,FALSE)))</f>
        <v/>
      </c>
      <c r="C131" s="1058"/>
      <c r="D131" s="1023" t="str">
        <f>IF(C132="","",IF(C132=E132,"△",IF(C132&gt;E132,"○","×")))</f>
        <v/>
      </c>
      <c r="E131" s="1024"/>
      <c r="F131" s="1058"/>
      <c r="G131" s="1023" t="str">
        <f>IF(F132="","",IF(F132=H132,"△",IF(F132&gt;H132,"○","×")))</f>
        <v/>
      </c>
      <c r="H131" s="1024"/>
      <c r="I131" s="1019"/>
      <c r="J131" s="1020"/>
      <c r="K131" s="1021"/>
      <c r="L131" s="1022">
        <v>27</v>
      </c>
      <c r="M131" s="1023" t="str">
        <f>IF(L132="","",IF(L132=N132,"△",IF(L132&gt;N132,"○","×")))</f>
        <v/>
      </c>
      <c r="N131" s="1024">
        <v>1</v>
      </c>
      <c r="O131" s="1022">
        <v>36</v>
      </c>
      <c r="P131" s="1023" t="str">
        <f>IF(O132="","",IF(O132=Q132,"△",IF(O132&gt;Q132,"○","×")))</f>
        <v/>
      </c>
      <c r="Q131" s="1024">
        <v>1</v>
      </c>
      <c r="R131" s="1022">
        <v>34</v>
      </c>
      <c r="S131" s="1023" t="str">
        <f>IF(R132="","",IF(R132=T132,"△",IF(R132&gt;T132,"○","×")))</f>
        <v/>
      </c>
      <c r="T131" s="1024">
        <v>1</v>
      </c>
      <c r="U131" s="1156"/>
      <c r="V131" s="1109"/>
      <c r="W131" s="1157"/>
      <c r="X131" s="1156"/>
      <c r="Y131" s="1109"/>
      <c r="Z131" s="1157"/>
      <c r="AA131" s="1156"/>
      <c r="AB131" s="1109"/>
      <c r="AC131" s="1157"/>
      <c r="AD131" s="1156"/>
      <c r="AE131" s="1109"/>
      <c r="AF131" s="1157"/>
      <c r="AG131" s="1158"/>
      <c r="AH131" s="1124"/>
      <c r="AI131" s="1159"/>
      <c r="AJ131" s="1227">
        <f>COUNTIF($C131:$AI131,"○")</f>
        <v>0</v>
      </c>
      <c r="AK131" s="1227">
        <f>COUNTIF($C131:$AI131,"△")</f>
        <v>0</v>
      </c>
      <c r="AL131" s="1227">
        <f>COUNTIF($C131:$T131,"×")</f>
        <v>0</v>
      </c>
      <c r="AM131" s="1227">
        <f>AJ131*2+AK131</f>
        <v>0</v>
      </c>
      <c r="AN131" s="1229">
        <f>IF(ISERROR(C132+F132+I132+L132+O132+R132),0,C132+F132+I132+L132+O132+R132)</f>
        <v>0</v>
      </c>
      <c r="AO131" s="1230" t="s">
        <v>4</v>
      </c>
      <c r="AP131" s="1231">
        <f>IF(ISERROR(E132+H132+K132+N132+Q132+T132),0,E132+H132+K132+N132+Q132+T132)</f>
        <v>0</v>
      </c>
      <c r="AQ131" s="1036" t="str">
        <f>IF(SUM(Hブロック)=700,"",RANK(AS131,Hブロック))</f>
        <v/>
      </c>
      <c r="AR131" s="1233"/>
      <c r="AS131" s="1038">
        <f>AM131*10000000+AN131*100000+AR131*100+(100-AP131)</f>
        <v>100</v>
      </c>
    </row>
    <row r="132" spans="1:45" ht="20.100000000000001" hidden="1" customHeight="1">
      <c r="A132" s="1017"/>
      <c r="B132" s="1063"/>
      <c r="C132" s="1043" t="str">
        <f>IF(K128="","",K128)</f>
        <v/>
      </c>
      <c r="D132" s="1044" t="s">
        <v>4</v>
      </c>
      <c r="E132" s="1045" t="str">
        <f>IF(I128="","",I128)</f>
        <v/>
      </c>
      <c r="F132" s="1043" t="str">
        <f>IF(K130="","",K130)</f>
        <v/>
      </c>
      <c r="G132" s="1044" t="s">
        <v>4</v>
      </c>
      <c r="H132" s="1045" t="str">
        <f>IF(I130="","",I130)</f>
        <v/>
      </c>
      <c r="I132" s="1040"/>
      <c r="J132" s="1041"/>
      <c r="K132" s="1042"/>
      <c r="L132" s="1043" t="str">
        <f>IF(ISERR(INDEX(予選成績,L131,N131*7-3)),"",IF(INDEX(予選成績,L131,N131*7-3)="","",INDEX(予選成績,L131,N131*7-3)))</f>
        <v/>
      </c>
      <c r="M132" s="1044" t="s">
        <v>4</v>
      </c>
      <c r="N132" s="1045" t="str">
        <f>IF(ISERR(INDEX(予選成績,L131,N131*7)),"",IF(INDEX(予選成績,L131,N131*7)="","",INDEX(予選成績,L131,N131*7)))</f>
        <v/>
      </c>
      <c r="O132" s="1043" t="str">
        <f>IF(ISERR(INDEX(予選成績,O131,Q131*7-3)),"",IF(INDEX(予選成績,O131,Q131*7-3)="","",INDEX(予選成績,O131,Q131*7-3)))</f>
        <v/>
      </c>
      <c r="P132" s="1044" t="s">
        <v>4</v>
      </c>
      <c r="Q132" s="1045" t="str">
        <f>IF(ISERR(INDEX(予選成績,O131,Q131*7)),"",IF(INDEX(予選成績,O131,Q131*7)="","",INDEX(予選成績,O131,Q131*7)))</f>
        <v/>
      </c>
      <c r="R132" s="1043" t="str">
        <f>IF(ISERR(INDEX(予選成績,R131,T131*7-3)),"",IF(INDEX(予選成績,R131,T131*7-3)="","",INDEX(予選成績,R131,T131*7-3)))</f>
        <v/>
      </c>
      <c r="S132" s="1044" t="s">
        <v>4</v>
      </c>
      <c r="T132" s="1045" t="str">
        <f>IF(ISERR(INDEX(予選成績,R131,T131*7)),"",IF(INDEX(予選成績,R131,T131*7)="","",INDEX(予選成績,R131,T131*7)))</f>
        <v/>
      </c>
      <c r="U132" s="1160"/>
      <c r="V132" s="1049"/>
      <c r="W132" s="1161"/>
      <c r="X132" s="1160"/>
      <c r="Y132" s="1049"/>
      <c r="Z132" s="1161"/>
      <c r="AA132" s="1160"/>
      <c r="AB132" s="1049"/>
      <c r="AC132" s="1161"/>
      <c r="AD132" s="1160"/>
      <c r="AE132" s="1049"/>
      <c r="AF132" s="1161"/>
      <c r="AG132" s="1162"/>
      <c r="AH132" s="1044"/>
      <c r="AI132" s="1163"/>
      <c r="AJ132" s="1227"/>
      <c r="AK132" s="1227"/>
      <c r="AL132" s="1227"/>
      <c r="AM132" s="1227"/>
      <c r="AN132" s="1229"/>
      <c r="AO132" s="1230"/>
      <c r="AP132" s="1231"/>
      <c r="AQ132" s="1056"/>
      <c r="AR132" s="1233"/>
      <c r="AS132" s="1038"/>
    </row>
    <row r="133" spans="1:45" ht="20.100000000000001" hidden="1" customHeight="1">
      <c r="A133" s="1017" t="s">
        <v>78</v>
      </c>
      <c r="B133" s="1059" t="str">
        <f>IF(A133="","＊＊＊＊＊＊＊＊＊＊",IF(ISNA(VLOOKUP(A133,参加ＴＭ,2,FALSE)),"",VLOOKUP(A133,参加ＴＭ,2,FALSE)))</f>
        <v/>
      </c>
      <c r="C133" s="1058"/>
      <c r="D133" s="1023" t="str">
        <f>IF(C134="","",IF(C134=E134,"△",IF(C134&gt;E134,"○","×")))</f>
        <v/>
      </c>
      <c r="E133" s="1024"/>
      <c r="F133" s="1058"/>
      <c r="G133" s="1023" t="str">
        <f>IF(F134="","",IF(F134=H134,"△",IF(F134&gt;H134,"○","×")))</f>
        <v/>
      </c>
      <c r="H133" s="1024"/>
      <c r="I133" s="1058"/>
      <c r="J133" s="1023" t="str">
        <f>IF(I134="","",IF(I134=K134,"△",IF(I134&gt;K134,"○","×")))</f>
        <v/>
      </c>
      <c r="K133" s="1061"/>
      <c r="L133" s="1019"/>
      <c r="M133" s="1020"/>
      <c r="N133" s="1021"/>
      <c r="O133" s="1022">
        <v>38</v>
      </c>
      <c r="P133" s="1023" t="str">
        <f>IF(O134="","",IF(O134=Q134,"△",IF(O134&gt;Q134,"○","×")))</f>
        <v/>
      </c>
      <c r="Q133" s="1024">
        <v>1</v>
      </c>
      <c r="R133" s="1022">
        <v>31</v>
      </c>
      <c r="S133" s="1023" t="str">
        <f>IF(R134="","",IF(R134=T134,"△",IF(R134&gt;T134,"○","×")))</f>
        <v/>
      </c>
      <c r="T133" s="1024">
        <v>1</v>
      </c>
      <c r="U133" s="1156"/>
      <c r="V133" s="1109"/>
      <c r="W133" s="1157"/>
      <c r="X133" s="1156"/>
      <c r="Y133" s="1109"/>
      <c r="Z133" s="1157"/>
      <c r="AA133" s="1156"/>
      <c r="AB133" s="1109"/>
      <c r="AC133" s="1157"/>
      <c r="AD133" s="1156"/>
      <c r="AE133" s="1109"/>
      <c r="AF133" s="1157"/>
      <c r="AG133" s="1158"/>
      <c r="AH133" s="1124"/>
      <c r="AI133" s="1159"/>
      <c r="AJ133" s="1227">
        <f>COUNTIF($C133:$AI133,"○")</f>
        <v>0</v>
      </c>
      <c r="AK133" s="1227">
        <f>COUNTIF($C133:$AI133,"△")</f>
        <v>0</v>
      </c>
      <c r="AL133" s="1227">
        <f>COUNTIF($C133:$T133,"×")</f>
        <v>0</v>
      </c>
      <c r="AM133" s="1227">
        <f>AJ133*2+AK133</f>
        <v>0</v>
      </c>
      <c r="AN133" s="1229">
        <f>IF(ISERROR(C134+F134+I134+L134+O134+R134),0,C134+F134+I134+L134+O134+R134)</f>
        <v>0</v>
      </c>
      <c r="AO133" s="1230" t="s">
        <v>4</v>
      </c>
      <c r="AP133" s="1231">
        <f>IF(ISERROR(E134+H134+K134+N134+Q134+T134),0,E134+H134+K134+N134+Q134+T134)</f>
        <v>0</v>
      </c>
      <c r="AQ133" s="1036" t="str">
        <f>IF(SUM(Hブロック)=700,"",RANK(AS133,Hブロック))</f>
        <v/>
      </c>
      <c r="AR133" s="1233"/>
      <c r="AS133" s="1038">
        <f>AM133*10000000+AN133*100000+AR133*100+(100-AP133)</f>
        <v>100</v>
      </c>
    </row>
    <row r="134" spans="1:45" ht="20.100000000000001" hidden="1" customHeight="1">
      <c r="A134" s="1017"/>
      <c r="B134" s="1063"/>
      <c r="C134" s="1043" t="str">
        <f>IF(N128="","",N128)</f>
        <v/>
      </c>
      <c r="D134" s="1044" t="s">
        <v>4</v>
      </c>
      <c r="E134" s="1045" t="str">
        <f>IF(L128="","",L128)</f>
        <v/>
      </c>
      <c r="F134" s="1043" t="str">
        <f>IF(N130="","",N130)</f>
        <v/>
      </c>
      <c r="G134" s="1044" t="s">
        <v>4</v>
      </c>
      <c r="H134" s="1045" t="str">
        <f>IF(L130="","",L130)</f>
        <v/>
      </c>
      <c r="I134" s="1043" t="str">
        <f>IF(N132="","",N132)</f>
        <v/>
      </c>
      <c r="J134" s="1044" t="s">
        <v>4</v>
      </c>
      <c r="K134" s="1064" t="str">
        <f>IF(L132="","",L132)</f>
        <v/>
      </c>
      <c r="L134" s="1040"/>
      <c r="M134" s="1041"/>
      <c r="N134" s="1042"/>
      <c r="O134" s="1043" t="str">
        <f>IF(ISERR(INDEX(予選成績,O133,Q133*7-3)),"",IF(INDEX(予選成績,O133,Q133*7-3)="","",INDEX(予選成績,O133,Q133*7-3)))</f>
        <v/>
      </c>
      <c r="P134" s="1044" t="s">
        <v>4</v>
      </c>
      <c r="Q134" s="1045" t="str">
        <f>IF(ISERR(INDEX(予選成績,O133,Q133*7)),"",IF(INDEX(予選成績,O133,Q133*7)="","",INDEX(予選成績,O133,Q133*7)))</f>
        <v/>
      </c>
      <c r="R134" s="1043" t="str">
        <f>IF(ISERR(INDEX(予選成績,R133,T133*7-3)),"",IF(INDEX(予選成績,R133,T133*7-3)="","",INDEX(予選成績,R133,T133*7-3)))</f>
        <v/>
      </c>
      <c r="S134" s="1044" t="s">
        <v>4</v>
      </c>
      <c r="T134" s="1045" t="str">
        <f>IF(ISERR(INDEX(予選成績,R133,T133*7)),"",IF(INDEX(予選成績,R133,T133*7)="","",INDEX(予選成績,R133,T133*7)))</f>
        <v/>
      </c>
      <c r="U134" s="1160"/>
      <c r="V134" s="1049"/>
      <c r="W134" s="1161"/>
      <c r="X134" s="1160"/>
      <c r="Y134" s="1049"/>
      <c r="Z134" s="1161"/>
      <c r="AA134" s="1160"/>
      <c r="AB134" s="1049"/>
      <c r="AC134" s="1161"/>
      <c r="AD134" s="1160"/>
      <c r="AE134" s="1049"/>
      <c r="AF134" s="1161"/>
      <c r="AG134" s="1162"/>
      <c r="AH134" s="1044"/>
      <c r="AI134" s="1163"/>
      <c r="AJ134" s="1227"/>
      <c r="AK134" s="1227"/>
      <c r="AL134" s="1227"/>
      <c r="AM134" s="1227"/>
      <c r="AN134" s="1229"/>
      <c r="AO134" s="1230"/>
      <c r="AP134" s="1231"/>
      <c r="AQ134" s="1056"/>
      <c r="AR134" s="1233"/>
      <c r="AS134" s="1038"/>
    </row>
    <row r="135" spans="1:45" ht="20.100000000000001" hidden="1" customHeight="1">
      <c r="A135" s="1017" t="s">
        <v>565</v>
      </c>
      <c r="B135" s="1059" t="str">
        <f>IF(A135="","＊＊＊＊＊＊＊＊＊＊",IF(ISNA(VLOOKUP(A135,参加ＴＭ,2,FALSE)),"",VLOOKUP(A135,参加ＴＭ,2,FALSE)))</f>
        <v/>
      </c>
      <c r="C135" s="1058"/>
      <c r="D135" s="1023" t="str">
        <f>IF(C136="","",IF(C136=E136,"△",IF(C136&gt;E136,"○","×")))</f>
        <v/>
      </c>
      <c r="E135" s="1024"/>
      <c r="F135" s="1058"/>
      <c r="G135" s="1023" t="str">
        <f>IF(F136="","",IF(F136=H136,"△",IF(F136&gt;H136,"○","×")))</f>
        <v/>
      </c>
      <c r="H135" s="1024"/>
      <c r="I135" s="1058"/>
      <c r="J135" s="1023" t="str">
        <f>IF(I136="","",IF(I136=K136,"△",IF(I136&gt;K136,"○","×")))</f>
        <v/>
      </c>
      <c r="K135" s="1024"/>
      <c r="L135" s="1058"/>
      <c r="M135" s="1023" t="str">
        <f>IF(L136="","",IF(L136=N136,"△",IF(L136&gt;N136,"○","×")))</f>
        <v/>
      </c>
      <c r="N135" s="1024"/>
      <c r="O135" s="1019"/>
      <c r="P135" s="1020"/>
      <c r="Q135" s="1021"/>
      <c r="R135" s="1022">
        <v>28</v>
      </c>
      <c r="S135" s="1023" t="str">
        <f>IF(R136="","",IF(R136=T136,"△",IF(R136&gt;T136,"○","×")))</f>
        <v/>
      </c>
      <c r="T135" s="1024">
        <v>1</v>
      </c>
      <c r="U135" s="1156"/>
      <c r="V135" s="1109"/>
      <c r="W135" s="1157"/>
      <c r="X135" s="1156"/>
      <c r="Y135" s="1109"/>
      <c r="Z135" s="1157"/>
      <c r="AA135" s="1156"/>
      <c r="AB135" s="1109"/>
      <c r="AC135" s="1157"/>
      <c r="AD135" s="1156"/>
      <c r="AE135" s="1109"/>
      <c r="AF135" s="1157"/>
      <c r="AG135" s="1158"/>
      <c r="AH135" s="1124"/>
      <c r="AI135" s="1159"/>
      <c r="AJ135" s="1227">
        <f>COUNTIF($C135:$AI135,"○")</f>
        <v>0</v>
      </c>
      <c r="AK135" s="1227">
        <f>COUNTIF($C135:$AI135,"△")</f>
        <v>0</v>
      </c>
      <c r="AL135" s="1227">
        <f>COUNTIF($C135:$T135,"×")</f>
        <v>0</v>
      </c>
      <c r="AM135" s="1227">
        <f>AJ135*2+AK135</f>
        <v>0</v>
      </c>
      <c r="AN135" s="1229">
        <f>IF(ISERROR(C136+F136+I136+L136+O136+R136),0,C136+F136+I136+L136+O136+R136+U136+AG136)</f>
        <v>0</v>
      </c>
      <c r="AO135" s="1230" t="s">
        <v>4</v>
      </c>
      <c r="AP135" s="1231">
        <f>IF(ISERROR(E136+H136+K136+N136+Q136+T136),0,E136+H136+K136+N136+Q136+T136+W136+AI136)</f>
        <v>0</v>
      </c>
      <c r="AQ135" s="1232" t="str">
        <f>IF(SUM(Hブロック)=700,"",RANK(AS135,Hブロック))</f>
        <v/>
      </c>
      <c r="AR135" s="1233"/>
      <c r="AS135" s="1038">
        <f>AM135*10000000+AN135*100000+AR135*100+(100-AP135)</f>
        <v>100</v>
      </c>
    </row>
    <row r="136" spans="1:45" ht="20.100000000000001" hidden="1" customHeight="1">
      <c r="A136" s="1017"/>
      <c r="B136" s="1063"/>
      <c r="C136" s="1043" t="str">
        <f>IF(Q128="","",Q128)</f>
        <v/>
      </c>
      <c r="D136" s="1044" t="s">
        <v>4</v>
      </c>
      <c r="E136" s="1045" t="str">
        <f>IF(O128="","",O128)</f>
        <v/>
      </c>
      <c r="F136" s="1043" t="str">
        <f>IF(Q130="","",Q130)</f>
        <v/>
      </c>
      <c r="G136" s="1044" t="s">
        <v>4</v>
      </c>
      <c r="H136" s="1045" t="str">
        <f>IF(O130="","",O130)</f>
        <v/>
      </c>
      <c r="I136" s="1043" t="str">
        <f>IF(Q132="","",Q132)</f>
        <v/>
      </c>
      <c r="J136" s="1044" t="s">
        <v>4</v>
      </c>
      <c r="K136" s="1045" t="str">
        <f>IF(O132="","",O132)</f>
        <v/>
      </c>
      <c r="L136" s="1043" t="str">
        <f>IF(Q134="","",Q134)</f>
        <v/>
      </c>
      <c r="M136" s="1044" t="s">
        <v>4</v>
      </c>
      <c r="N136" s="1045" t="str">
        <f>IF(O134="","",O134)</f>
        <v/>
      </c>
      <c r="O136" s="1040"/>
      <c r="P136" s="1041"/>
      <c r="Q136" s="1042"/>
      <c r="R136" s="1043" t="str">
        <f>IF(ISERR(INDEX(予選成績,R135,T135*7-3)),"",IF(INDEX(予選成績,R135,T135*7-3)="","",INDEX(予選成績,R135,T135*7-3)))</f>
        <v/>
      </c>
      <c r="S136" s="1044" t="s">
        <v>4</v>
      </c>
      <c r="T136" s="1045" t="str">
        <f>IF(ISERR(INDEX(予選成績,R135,T135*7)),"",IF(INDEX(予選成績,R135,T135*7)="","",INDEX(予選成績,R135,T135*7)))</f>
        <v/>
      </c>
      <c r="U136" s="1160"/>
      <c r="V136" s="1049"/>
      <c r="W136" s="1161"/>
      <c r="X136" s="1160"/>
      <c r="Y136" s="1049"/>
      <c r="Z136" s="1161"/>
      <c r="AA136" s="1160"/>
      <c r="AB136" s="1049"/>
      <c r="AC136" s="1161"/>
      <c r="AD136" s="1160"/>
      <c r="AE136" s="1049"/>
      <c r="AF136" s="1161"/>
      <c r="AG136" s="1162"/>
      <c r="AH136" s="1044"/>
      <c r="AI136" s="1163"/>
      <c r="AJ136" s="1227"/>
      <c r="AK136" s="1227"/>
      <c r="AL136" s="1227"/>
      <c r="AM136" s="1227"/>
      <c r="AN136" s="1229"/>
      <c r="AO136" s="1230"/>
      <c r="AP136" s="1231"/>
      <c r="AQ136" s="1232"/>
      <c r="AR136" s="1233"/>
      <c r="AS136" s="1038"/>
    </row>
    <row r="137" spans="1:45" ht="20.100000000000001" hidden="1" customHeight="1">
      <c r="A137" s="1017" t="s">
        <v>658</v>
      </c>
      <c r="B137" s="1059" t="str">
        <f>IF(A137="","＊＊＊＊＊＊＊＊＊＊",IF(ISNA(VLOOKUP(A137,参加ＴＭ,2,FALSE)),"",VLOOKUP(A137,参加ＴＭ,2,FALSE)))</f>
        <v/>
      </c>
      <c r="C137" s="1058"/>
      <c r="D137" s="1023" t="str">
        <f>IF(C138="","",IF(C138=E138,"△",IF(C138&gt;E138,"○","×")))</f>
        <v/>
      </c>
      <c r="E137" s="1024"/>
      <c r="F137" s="1058"/>
      <c r="G137" s="1023" t="str">
        <f>IF(F138="","",IF(F138=H138,"△",IF(F138&gt;H138,"○","×")))</f>
        <v/>
      </c>
      <c r="H137" s="1024"/>
      <c r="I137" s="1058"/>
      <c r="J137" s="1023" t="str">
        <f>IF(I138="","",IF(I138=K138,"△",IF(I138&gt;K138,"○","×")))</f>
        <v/>
      </c>
      <c r="K137" s="1061"/>
      <c r="L137" s="1058"/>
      <c r="M137" s="1023" t="str">
        <f>IF(L138="","",IF(L138=N138,"△",IF(L138&gt;N138,"○","×")))</f>
        <v/>
      </c>
      <c r="N137" s="1024"/>
      <c r="O137" s="1058"/>
      <c r="P137" s="1023" t="str">
        <f>IF(O138="","",IF(O138=Q138,"△",IF(O138&gt;Q138,"○","×")))</f>
        <v/>
      </c>
      <c r="Q137" s="1061"/>
      <c r="R137" s="1066"/>
      <c r="S137" s="1067"/>
      <c r="T137" s="1068"/>
      <c r="U137" s="1156"/>
      <c r="V137" s="1109"/>
      <c r="W137" s="1157"/>
      <c r="X137" s="1156"/>
      <c r="Y137" s="1109"/>
      <c r="Z137" s="1157"/>
      <c r="AA137" s="1156"/>
      <c r="AB137" s="1109"/>
      <c r="AC137" s="1157"/>
      <c r="AD137" s="1156"/>
      <c r="AE137" s="1109"/>
      <c r="AF137" s="1157"/>
      <c r="AG137" s="1158"/>
      <c r="AH137" s="1124"/>
      <c r="AI137" s="1159"/>
      <c r="AJ137" s="1227">
        <f>COUNTIF($C137:$AI137,"○")</f>
        <v>0</v>
      </c>
      <c r="AK137" s="1227">
        <f>COUNTIF($C137:$AI137,"△")</f>
        <v>0</v>
      </c>
      <c r="AL137" s="1227">
        <f>COUNTIF($C137:$T137,"×")</f>
        <v>0</v>
      </c>
      <c r="AM137" s="1227">
        <f>AJ137*2+AK137</f>
        <v>0</v>
      </c>
      <c r="AN137" s="1229">
        <f>IF(ISERROR(C138+F138+I138+L138+O138+R138),0,C138+F138+I138+L138+O138+R138+U138+AG138)</f>
        <v>0</v>
      </c>
      <c r="AO137" s="1230" t="s">
        <v>4</v>
      </c>
      <c r="AP137" s="1231">
        <f>IF(ISERROR(E138+H138+K138+N138+Q138+T138),0,E138+H138+K138+N138+Q138+T138+W138+AI138)</f>
        <v>0</v>
      </c>
      <c r="AQ137" s="1232" t="str">
        <f>IF(SUM(Hブロック)=700,"",RANK(AS137,Hブロック))</f>
        <v/>
      </c>
      <c r="AR137" s="1233"/>
      <c r="AS137" s="1038">
        <f>AM137*10000000+AN137*100000+AR137*100+(100-AP137)</f>
        <v>100</v>
      </c>
    </row>
    <row r="138" spans="1:45" ht="20.100000000000001" hidden="1" customHeight="1">
      <c r="A138" s="1017"/>
      <c r="B138" s="1063"/>
      <c r="C138" s="1043" t="str">
        <f>IF(T128="","",T128)</f>
        <v/>
      </c>
      <c r="D138" s="1044" t="s">
        <v>4</v>
      </c>
      <c r="E138" s="1045" t="str">
        <f>IF(R128="","",R128)</f>
        <v/>
      </c>
      <c r="F138" s="1043" t="str">
        <f>IF(T130="","",T130)</f>
        <v/>
      </c>
      <c r="G138" s="1044" t="s">
        <v>4</v>
      </c>
      <c r="H138" s="1045" t="str">
        <f>IF(R130="","",R130)</f>
        <v/>
      </c>
      <c r="I138" s="1043" t="str">
        <f>IF(T132="","",T132)</f>
        <v/>
      </c>
      <c r="J138" s="1044" t="s">
        <v>4</v>
      </c>
      <c r="K138" s="1064" t="str">
        <f>IF(R132="","",R132)</f>
        <v/>
      </c>
      <c r="L138" s="1043" t="str">
        <f>IF(T134="","",T134)</f>
        <v/>
      </c>
      <c r="M138" s="1044" t="s">
        <v>4</v>
      </c>
      <c r="N138" s="1045" t="str">
        <f>IF(R134="","",R134)</f>
        <v/>
      </c>
      <c r="O138" s="1043" t="str">
        <f>IF(T136="","",T136)</f>
        <v/>
      </c>
      <c r="P138" s="1044" t="s">
        <v>4</v>
      </c>
      <c r="Q138" s="1064" t="str">
        <f>IF(R136="","",R136)</f>
        <v/>
      </c>
      <c r="R138" s="1069"/>
      <c r="S138" s="1070"/>
      <c r="T138" s="1071"/>
      <c r="U138" s="1160"/>
      <c r="V138" s="1049"/>
      <c r="W138" s="1161"/>
      <c r="X138" s="1160"/>
      <c r="Y138" s="1049"/>
      <c r="Z138" s="1161"/>
      <c r="AA138" s="1160"/>
      <c r="AB138" s="1049"/>
      <c r="AC138" s="1161"/>
      <c r="AD138" s="1160"/>
      <c r="AE138" s="1049"/>
      <c r="AF138" s="1161"/>
      <c r="AG138" s="1162"/>
      <c r="AH138" s="1044"/>
      <c r="AI138" s="1163"/>
      <c r="AJ138" s="1227"/>
      <c r="AK138" s="1227"/>
      <c r="AL138" s="1227"/>
      <c r="AM138" s="1227"/>
      <c r="AN138" s="1229"/>
      <c r="AO138" s="1230"/>
      <c r="AP138" s="1231"/>
      <c r="AQ138" s="1232"/>
      <c r="AR138" s="1233"/>
      <c r="AS138" s="1038"/>
    </row>
    <row r="139" spans="1:45" ht="20.100000000000001" hidden="1" customHeight="1">
      <c r="A139" s="1017" t="s">
        <v>659</v>
      </c>
      <c r="B139" s="1059" t="str">
        <f>IF(A139="","＊＊＊＊＊＊＊＊＊＊",IF(ISNA(VLOOKUP(A139,参加ＴＭ,2,FALSE)),"",VLOOKUP(A139,参加ＴＭ,2,FALSE)))</f>
        <v/>
      </c>
      <c r="C139" s="1164"/>
      <c r="D139" s="1124" t="str">
        <f>IF(C140="","",IF(C140=E140,"△",IF(C140&gt;E140,"○","×")))</f>
        <v/>
      </c>
      <c r="E139" s="1159"/>
      <c r="F139" s="1164"/>
      <c r="G139" s="1124" t="str">
        <f>IF(F140="","",IF(F140=H140,"△",IF(F140&gt;H140,"○","×")))</f>
        <v/>
      </c>
      <c r="H139" s="1159"/>
      <c r="I139" s="1164"/>
      <c r="J139" s="1124" t="str">
        <f>IF(I140="","",IF(I140=K140,"△",IF(I140&gt;K140,"○","×")))</f>
        <v/>
      </c>
      <c r="K139" s="1165"/>
      <c r="L139" s="1164"/>
      <c r="M139" s="1124" t="str">
        <f>IF(L140="","",IF(L140=N140,"△",IF(L140&gt;N140,"○","×")))</f>
        <v/>
      </c>
      <c r="N139" s="1165"/>
      <c r="O139" s="1164"/>
      <c r="P139" s="1124" t="str">
        <f>IF(O140="","",IF(O140=Q140,"△",IF(O140&gt;Q140,"○","×")))</f>
        <v/>
      </c>
      <c r="Q139" s="1165"/>
      <c r="R139" s="1164"/>
      <c r="S139" s="1124" t="str">
        <f>IF(R140="","",IF(R140=T140,"△",IF(R140&gt;T140,"○","×")))</f>
        <v/>
      </c>
      <c r="T139" s="1165"/>
      <c r="U139" s="1166"/>
      <c r="V139" s="1167"/>
      <c r="W139" s="1168"/>
      <c r="X139" s="1169"/>
      <c r="Y139" s="1169"/>
      <c r="Z139" s="1169"/>
      <c r="AA139" s="1169"/>
      <c r="AB139" s="1169"/>
      <c r="AC139" s="1169"/>
      <c r="AD139" s="1169"/>
      <c r="AE139" s="1169"/>
      <c r="AF139" s="1169"/>
      <c r="AG139" s="1166"/>
      <c r="AH139" s="1167"/>
      <c r="AI139" s="1168"/>
      <c r="AJ139" s="1227">
        <f>COUNTIF($C139:$AI139,"○")</f>
        <v>0</v>
      </c>
      <c r="AK139" s="1227">
        <f>COUNTIF($C139:$AI139,"△")</f>
        <v>0</v>
      </c>
      <c r="AL139" s="1227">
        <f>COUNTIF($C139:$AI139,"×")</f>
        <v>0</v>
      </c>
      <c r="AM139" s="1227">
        <f>AJ139*2+AK139</f>
        <v>0</v>
      </c>
      <c r="AN139" s="1229">
        <f>IF(ISERROR(C140+F140+I140+L140+O140+R140),0,C140+F140+I140+L140+O140+R140+U140+AG140)</f>
        <v>0</v>
      </c>
      <c r="AO139" s="1230" t="s">
        <v>4</v>
      </c>
      <c r="AP139" s="1231">
        <f>IF(ISERROR(E140+H140+K140+N140+Q140+T140),0,E140+H140+K140+N140+Q140+T140+W140+AI140)</f>
        <v>0</v>
      </c>
      <c r="AQ139" s="1312" t="str">
        <f>IF(SUM(Hブロック)=700,"",RANK(AS139,Hブロック))</f>
        <v/>
      </c>
      <c r="AR139" s="1233"/>
      <c r="AS139" s="1038">
        <f>AM139*10000000+AN139*100000+AR139*100+(100-AP139)</f>
        <v>100</v>
      </c>
    </row>
    <row r="140" spans="1:45" ht="20.100000000000001" hidden="1" customHeight="1">
      <c r="A140" s="1017"/>
      <c r="B140" s="1063"/>
      <c r="C140" s="1162" t="str">
        <f>IF(W128="","",W128)</f>
        <v/>
      </c>
      <c r="D140" s="1044" t="s">
        <v>4</v>
      </c>
      <c r="E140" s="1163" t="str">
        <f>IF(U128="","",U128)</f>
        <v/>
      </c>
      <c r="F140" s="1162" t="str">
        <f>IF(W130="","",W130)</f>
        <v/>
      </c>
      <c r="G140" s="1044" t="s">
        <v>4</v>
      </c>
      <c r="H140" s="1163" t="str">
        <f>IF(U130="","",U130)</f>
        <v/>
      </c>
      <c r="I140" s="1162" t="str">
        <f>IF(W132="","",W132)</f>
        <v/>
      </c>
      <c r="J140" s="1044" t="s">
        <v>4</v>
      </c>
      <c r="K140" s="1171" t="str">
        <f>IF(U132="","",U132)</f>
        <v/>
      </c>
      <c r="L140" s="1162" t="str">
        <f>IF(W134="","",W134)</f>
        <v/>
      </c>
      <c r="M140" s="1044" t="s">
        <v>4</v>
      </c>
      <c r="N140" s="1171" t="str">
        <f>IF(U134="","",U134)</f>
        <v/>
      </c>
      <c r="O140" s="1162"/>
      <c r="P140" s="1044"/>
      <c r="Q140" s="1171"/>
      <c r="R140" s="1162"/>
      <c r="S140" s="1044"/>
      <c r="T140" s="1171"/>
      <c r="U140" s="1172"/>
      <c r="V140" s="1173"/>
      <c r="W140" s="1174"/>
      <c r="X140" s="1175"/>
      <c r="Y140" s="1175"/>
      <c r="Z140" s="1175"/>
      <c r="AA140" s="1175"/>
      <c r="AB140" s="1175"/>
      <c r="AC140" s="1175"/>
      <c r="AD140" s="1175"/>
      <c r="AE140" s="1175"/>
      <c r="AF140" s="1175"/>
      <c r="AG140" s="1172"/>
      <c r="AH140" s="1173"/>
      <c r="AI140" s="1174"/>
      <c r="AJ140" s="1227"/>
      <c r="AK140" s="1227"/>
      <c r="AL140" s="1227"/>
      <c r="AM140" s="1227"/>
      <c r="AN140" s="1229"/>
      <c r="AO140" s="1230"/>
      <c r="AP140" s="1231"/>
      <c r="AQ140" s="1312"/>
      <c r="AR140" s="1233"/>
      <c r="AS140" s="1038"/>
    </row>
    <row r="141" spans="1:45" ht="19.5" hidden="1" customHeight="1">
      <c r="R141" s="1083"/>
      <c r="S141" s="1083"/>
      <c r="T141" s="1083"/>
      <c r="U141" s="1083"/>
      <c r="V141" s="1083"/>
      <c r="W141" s="1083"/>
      <c r="X141" s="1083"/>
      <c r="Y141" s="1083"/>
      <c r="Z141" s="1083"/>
      <c r="AA141" s="1083"/>
      <c r="AB141" s="1083"/>
      <c r="AC141" s="1083"/>
      <c r="AD141" s="1083"/>
      <c r="AE141" s="1083"/>
      <c r="AF141" s="1083"/>
      <c r="AG141" s="1083"/>
      <c r="AH141" s="1083"/>
      <c r="AI141" s="1083"/>
    </row>
    <row r="142" spans="1:45" s="258" customFormat="1" ht="19.5" hidden="1" customHeight="1">
      <c r="A142" s="1005" t="s">
        <v>726</v>
      </c>
      <c r="B142" s="1006"/>
      <c r="D142" s="652"/>
      <c r="G142" s="652"/>
      <c r="J142" s="652"/>
      <c r="M142" s="652"/>
      <c r="P142" s="652"/>
      <c r="R142" s="1085"/>
      <c r="S142" s="1085"/>
      <c r="T142" s="1085"/>
      <c r="U142" s="1085"/>
      <c r="V142" s="1085"/>
      <c r="W142" s="1085"/>
      <c r="X142" s="1085"/>
      <c r="Y142" s="1085"/>
      <c r="Z142" s="1085"/>
      <c r="AA142" s="1085"/>
      <c r="AB142" s="1085"/>
      <c r="AC142" s="1085"/>
      <c r="AD142" s="1085"/>
      <c r="AE142" s="1085"/>
      <c r="AF142" s="1085"/>
      <c r="AG142" s="1085"/>
      <c r="AH142" s="1085"/>
      <c r="AI142" s="1085"/>
      <c r="AN142" s="1007"/>
      <c r="AO142" s="1008"/>
      <c r="AP142" s="1007"/>
      <c r="AQ142" s="1006"/>
      <c r="AR142" s="1006"/>
    </row>
    <row r="143" spans="1:45" s="258" customFormat="1" ht="19.5" hidden="1" customHeight="1">
      <c r="A143" s="1009" t="s">
        <v>5</v>
      </c>
      <c r="B143" s="1009"/>
      <c r="C143" s="1010">
        <v>1</v>
      </c>
      <c r="D143" s="1010"/>
      <c r="E143" s="1010"/>
      <c r="F143" s="1010">
        <v>2</v>
      </c>
      <c r="G143" s="1010"/>
      <c r="H143" s="1010"/>
      <c r="I143" s="1010">
        <v>3</v>
      </c>
      <c r="J143" s="1010"/>
      <c r="K143" s="1010"/>
      <c r="L143" s="1010">
        <v>4</v>
      </c>
      <c r="M143" s="1010"/>
      <c r="N143" s="1010"/>
      <c r="O143" s="1010">
        <v>5</v>
      </c>
      <c r="P143" s="1010"/>
      <c r="Q143" s="1010"/>
      <c r="R143" s="1010">
        <v>6</v>
      </c>
      <c r="S143" s="1010"/>
      <c r="T143" s="1010"/>
      <c r="U143" s="1010">
        <v>7</v>
      </c>
      <c r="V143" s="1010"/>
      <c r="W143" s="1010"/>
      <c r="X143" s="1014"/>
      <c r="Y143" s="1014"/>
      <c r="Z143" s="1014"/>
      <c r="AA143" s="1014"/>
      <c r="AB143" s="1014"/>
      <c r="AC143" s="1014"/>
      <c r="AD143" s="1014"/>
      <c r="AE143" s="1014"/>
      <c r="AF143" s="1014"/>
      <c r="AG143" s="1014"/>
      <c r="AH143" s="1014"/>
      <c r="AI143" s="1014"/>
      <c r="AJ143" s="1015" t="s">
        <v>1</v>
      </c>
      <c r="AK143" s="1015" t="s">
        <v>2</v>
      </c>
      <c r="AL143" s="1015" t="s">
        <v>3</v>
      </c>
      <c r="AM143" s="1016" t="s">
        <v>0</v>
      </c>
      <c r="AN143" s="1010" t="s">
        <v>7</v>
      </c>
      <c r="AO143" s="1010"/>
      <c r="AP143" s="1010"/>
      <c r="AQ143" s="1016" t="s">
        <v>6</v>
      </c>
      <c r="AR143" s="1016" t="s">
        <v>42</v>
      </c>
    </row>
    <row r="144" spans="1:45" ht="19.5" hidden="1" customHeight="1">
      <c r="A144" s="1017" t="s">
        <v>101</v>
      </c>
      <c r="B144" s="1059" t="str">
        <f>IF(A144="","＊＊＊＊＊＊＊＊＊＊",IF(ISNA(VLOOKUP(A144,参加ＴＭ,2,FALSE)),"",VLOOKUP(A144,参加ＴＭ,2,FALSE)))</f>
        <v/>
      </c>
      <c r="C144" s="1019"/>
      <c r="D144" s="1020"/>
      <c r="E144" s="1021"/>
      <c r="F144" s="1022">
        <v>26</v>
      </c>
      <c r="G144" s="1023" t="str">
        <f>IF(F145="","",IF(F145=H145,"△",IF(F145&gt;H145,"○","×")))</f>
        <v/>
      </c>
      <c r="H144" s="1024">
        <v>2</v>
      </c>
      <c r="I144" s="1022">
        <v>31</v>
      </c>
      <c r="J144" s="1023" t="str">
        <f>IF(I145="","",IF(I145=K145,"△",IF(I145&gt;K145,"○","×")))</f>
        <v/>
      </c>
      <c r="K144" s="1024">
        <v>3</v>
      </c>
      <c r="L144" s="1022">
        <v>36</v>
      </c>
      <c r="M144" s="1023" t="str">
        <f>IF(L145="","",IF(L145=N145,"△",IF(L145&gt;N145,"○","×")))</f>
        <v/>
      </c>
      <c r="N144" s="1024">
        <v>3</v>
      </c>
      <c r="O144" s="1022">
        <v>33</v>
      </c>
      <c r="P144" s="1023" t="str">
        <f>IF(O145="","",IF(O145=Q145,"△",IF(O145&gt;Q145,"○","×")))</f>
        <v/>
      </c>
      <c r="Q144" s="1024">
        <v>2</v>
      </c>
      <c r="R144" s="1022">
        <v>39</v>
      </c>
      <c r="S144" s="1023" t="str">
        <f>IF(R145="","",IF(R145=T145,"△",IF(R145&gt;T145,"○","×")))</f>
        <v/>
      </c>
      <c r="T144" s="1024">
        <v>3</v>
      </c>
      <c r="U144" s="1022">
        <v>28</v>
      </c>
      <c r="V144" s="1023" t="str">
        <f>IF(U145="","",IF(U145=W145,"△",IF(U145&gt;W145,"○","×")))</f>
        <v/>
      </c>
      <c r="W144" s="1024">
        <v>3</v>
      </c>
      <c r="X144" s="1177"/>
      <c r="Y144" s="1178"/>
      <c r="Z144" s="1179"/>
      <c r="AA144" s="1177"/>
      <c r="AB144" s="1178"/>
      <c r="AC144" s="1179"/>
      <c r="AD144" s="1177"/>
      <c r="AE144" s="1178"/>
      <c r="AF144" s="1179"/>
      <c r="AG144" s="1177"/>
      <c r="AH144" s="1178"/>
      <c r="AI144" s="1179"/>
      <c r="AJ144" s="1227">
        <f>COUNTIF($C144:$W144,"○")</f>
        <v>0</v>
      </c>
      <c r="AK144" s="1227">
        <f>COUNTIF($C144:$W144,"△")</f>
        <v>0</v>
      </c>
      <c r="AL144" s="1227">
        <f>COUNTIF($C144:$W144,"×")</f>
        <v>0</v>
      </c>
      <c r="AM144" s="1227">
        <f>AJ144*2+AK144</f>
        <v>0</v>
      </c>
      <c r="AN144" s="1229">
        <f>IF(ISERROR(C145+F145+I145+L145+O145+R145),0,C145+F145+I145+L145+O145+R145+U145)</f>
        <v>0</v>
      </c>
      <c r="AO144" s="1230" t="s">
        <v>4</v>
      </c>
      <c r="AP144" s="1231">
        <f>IF(ISERROR(E145+H145+K145+N145+Q145+T145),0,E145+H145+K145+N145+Q145+T145+W145)</f>
        <v>0</v>
      </c>
      <c r="AQ144" s="1232">
        <f>IF(SUM(Ｉブロック)=600,"",RANK(AS144,Ｉブロック))</f>
        <v>1</v>
      </c>
      <c r="AR144" s="1233"/>
      <c r="AS144" s="1038">
        <f>AM144*10000000+AN144*100000+AR144*100+(100-AP144)</f>
        <v>100</v>
      </c>
    </row>
    <row r="145" spans="1:45" ht="19.5" hidden="1" customHeight="1">
      <c r="A145" s="1017"/>
      <c r="B145" s="1063"/>
      <c r="C145" s="1040"/>
      <c r="D145" s="1041"/>
      <c r="E145" s="1042"/>
      <c r="F145" s="1043" t="str">
        <f>IF(ISERR(INDEX(予選成績,F144,H144*7-3)),"",IF(INDEX(予選成績,F144,H144*7-3)="","",INDEX(予選成績,F144,H144*7-3)))</f>
        <v/>
      </c>
      <c r="G145" s="1044" t="s">
        <v>4</v>
      </c>
      <c r="H145" s="1045" t="str">
        <f>IF(ISERR(INDEX(予選成績,F144,H144*7)),"",IF(INDEX(予選成績,F144,H144*7)="","",INDEX(予選成績,F144,H144*7)))</f>
        <v/>
      </c>
      <c r="I145" s="1043" t="str">
        <f>IF(ISERR(INDEX(予選成績,I144,K144*7-3)),"",IF(INDEX(予選成績,I144,K144*7-3)="","",INDEX(予選成績,I144,K144*7-3)))</f>
        <v/>
      </c>
      <c r="J145" s="1044" t="s">
        <v>4</v>
      </c>
      <c r="K145" s="1045" t="str">
        <f>IF(ISERR(INDEX(予選成績,I144,K144*7)),"",IF(INDEX(予選成績,I144,K144*7)="","",INDEX(予選成績,I144,K144*7)))</f>
        <v/>
      </c>
      <c r="L145" s="1043" t="str">
        <f>IF(ISERR(INDEX(予選成績,L144,N144*7-3)),"",IF(INDEX(予選成績,L144,N144*7-3)="","",INDEX(予選成績,L144,N144*7-3)))</f>
        <v/>
      </c>
      <c r="M145" s="1044" t="s">
        <v>4</v>
      </c>
      <c r="N145" s="1045" t="str">
        <f>IF(ISERR(INDEX(予選成績,L144,N144*7)),"",IF(INDEX(予選成績,L144,N144*7)="","",INDEX(予選成績,L144,N144*7)))</f>
        <v/>
      </c>
      <c r="O145" s="1043" t="str">
        <f>IF(ISERR(INDEX(予選成績,O144,Q144*7-3)),"",IF(INDEX(予選成績,O144,Q144*7-3)="","",INDEX(予選成績,O144,Q144*7-3)))</f>
        <v/>
      </c>
      <c r="P145" s="1044" t="s">
        <v>4</v>
      </c>
      <c r="Q145" s="1045" t="str">
        <f>IF(ISERR(INDEX(予選成績,O144,Q144*7)),"",IF(INDEX(予選成績,O144,Q144*7)="","",INDEX(予選成績,O144,Q144*7)))</f>
        <v/>
      </c>
      <c r="R145" s="1043" t="str">
        <f>IF(ISERR(INDEX(予選成績,R144,T144*7-3)),"",IF(INDEX(予選成績,R144,T144*7-3)="","",INDEX(予選成績,R144,T144*7-3)))</f>
        <v/>
      </c>
      <c r="S145" s="1044" t="s">
        <v>4</v>
      </c>
      <c r="T145" s="1045" t="str">
        <f>IF(ISERR(INDEX(予選成績,R144,T144*7)),"",IF(INDEX(予選成績,R144,T144*7)="","",INDEX(予選成績,R144,T144*7)))</f>
        <v/>
      </c>
      <c r="U145" s="1043" t="str">
        <f>IF(ISERR(INDEX(予選成績,U144,W144*7-3)),"",IF(INDEX(予選成績,U144,W144*7-3)="","",INDEX(予選成績,U144,W144*7-3)))</f>
        <v/>
      </c>
      <c r="V145" s="1044" t="s">
        <v>4</v>
      </c>
      <c r="W145" s="1045" t="str">
        <f>IF(ISERR(INDEX(予選成績,U144,W144*7)),"",IF(INDEX(予選成績,U144,W144*7)="","",INDEX(予選成績,U144,W144*7)))</f>
        <v/>
      </c>
      <c r="X145" s="1180"/>
      <c r="Y145" s="1181"/>
      <c r="Z145" s="1182"/>
      <c r="AA145" s="1180"/>
      <c r="AB145" s="1181"/>
      <c r="AC145" s="1182"/>
      <c r="AD145" s="1180"/>
      <c r="AE145" s="1181"/>
      <c r="AF145" s="1182"/>
      <c r="AG145" s="1180"/>
      <c r="AH145" s="1181"/>
      <c r="AI145" s="1182"/>
      <c r="AJ145" s="1227"/>
      <c r="AK145" s="1227"/>
      <c r="AL145" s="1227"/>
      <c r="AM145" s="1227"/>
      <c r="AN145" s="1229"/>
      <c r="AO145" s="1230"/>
      <c r="AP145" s="1231"/>
      <c r="AQ145" s="1232"/>
      <c r="AR145" s="1233"/>
      <c r="AS145" s="1038"/>
    </row>
    <row r="146" spans="1:45" ht="19.5" hidden="1" customHeight="1">
      <c r="A146" s="1017" t="s">
        <v>102</v>
      </c>
      <c r="B146" s="1059" t="str">
        <f>IF(A146="","＊＊＊＊＊＊＊＊＊＊",IF(ISNA(VLOOKUP(A146,参加ＴＭ,2,FALSE)),"",VLOOKUP(A146,参加ＴＭ,2,FALSE)))</f>
        <v/>
      </c>
      <c r="C146" s="1058"/>
      <c r="D146" s="1023" t="str">
        <f>IF(C147="","",IF(C147=E147,"△",IF(C147&gt;E147,"○","×")))</f>
        <v/>
      </c>
      <c r="E146" s="1024"/>
      <c r="F146" s="1019"/>
      <c r="G146" s="1020"/>
      <c r="H146" s="1021"/>
      <c r="I146" s="1022">
        <v>29</v>
      </c>
      <c r="J146" s="1023" t="str">
        <f>IF(I147="","",IF(I147=K147,"△",IF(I147&gt;K147,"○","×")))</f>
        <v/>
      </c>
      <c r="K146" s="1024">
        <v>2</v>
      </c>
      <c r="L146" s="1022">
        <v>34</v>
      </c>
      <c r="M146" s="1023" t="str">
        <f>IF(L147="","",IF(L147=N147,"△",IF(L147&gt;N147,"○","×")))</f>
        <v/>
      </c>
      <c r="N146" s="1024">
        <v>2</v>
      </c>
      <c r="O146" s="1022">
        <v>31</v>
      </c>
      <c r="P146" s="1023" t="str">
        <f>IF(O147="","",IF(O147=Q147,"△",IF(O147&gt;Q147,"○","×")))</f>
        <v/>
      </c>
      <c r="Q146" s="1024">
        <v>2</v>
      </c>
      <c r="R146" s="1022">
        <v>37</v>
      </c>
      <c r="S146" s="1023" t="str">
        <f>IF(R147="","",IF(R147=T147,"△",IF(R147&gt;T147,"○","×")))</f>
        <v/>
      </c>
      <c r="T146" s="1024">
        <v>3</v>
      </c>
      <c r="U146" s="1022">
        <v>40</v>
      </c>
      <c r="V146" s="1023" t="str">
        <f>IF(U147="","",IF(U147=W147,"△",IF(U147&gt;W147,"○","×")))</f>
        <v/>
      </c>
      <c r="W146" s="1024">
        <v>2</v>
      </c>
      <c r="X146" s="1177"/>
      <c r="Y146" s="1178"/>
      <c r="Z146" s="1179"/>
      <c r="AA146" s="1177"/>
      <c r="AB146" s="1178"/>
      <c r="AC146" s="1179"/>
      <c r="AD146" s="1177"/>
      <c r="AE146" s="1178"/>
      <c r="AF146" s="1179"/>
      <c r="AG146" s="1177"/>
      <c r="AH146" s="1178"/>
      <c r="AI146" s="1179"/>
      <c r="AJ146" s="1227">
        <f>COUNTIF($C146:$W146,"○")</f>
        <v>0</v>
      </c>
      <c r="AK146" s="1227">
        <f>COUNTIF($C146:$W146,"△")</f>
        <v>0</v>
      </c>
      <c r="AL146" s="1227">
        <f>COUNTIF($C146:$W146,"×")</f>
        <v>0</v>
      </c>
      <c r="AM146" s="1227">
        <f>AJ146*2+AK146</f>
        <v>0</v>
      </c>
      <c r="AN146" s="1229">
        <f>IF(ISERROR(C147+F147+I147+L147+O147+R147),0,C147+F147+I147+L147+O147+R147+U147)</f>
        <v>0</v>
      </c>
      <c r="AO146" s="1230" t="s">
        <v>4</v>
      </c>
      <c r="AP146" s="1231">
        <f>IF(ISERROR(E147+H147+K147+N147+Q147+T147),0,E147+H147+K147+N147+Q147+T147+W147)</f>
        <v>0</v>
      </c>
      <c r="AQ146" s="1232">
        <f>IF(SUM(Ｉブロック)=600,"",RANK(AS146,Ｉブロック))</f>
        <v>1</v>
      </c>
      <c r="AR146" s="1233"/>
      <c r="AS146" s="1038">
        <f>AM146*10000000+AN146*100000+AR146*100+(100-AP146)</f>
        <v>100</v>
      </c>
    </row>
    <row r="147" spans="1:45" ht="19.5" hidden="1" customHeight="1">
      <c r="A147" s="1017"/>
      <c r="B147" s="1063"/>
      <c r="C147" s="1043" t="str">
        <f>IF(H145="","",H145)</f>
        <v/>
      </c>
      <c r="D147" s="1044" t="s">
        <v>4</v>
      </c>
      <c r="E147" s="1045" t="str">
        <f>IF(F145="","",F145)</f>
        <v/>
      </c>
      <c r="F147" s="1040"/>
      <c r="G147" s="1041"/>
      <c r="H147" s="1042"/>
      <c r="I147" s="1043" t="str">
        <f>IF(ISERR(INDEX(予選成績,I146,K146*7-3)),"",IF(INDEX(予選成績,I146,K146*7-3)="","",INDEX(予選成績,I146,K146*7-3)))</f>
        <v/>
      </c>
      <c r="J147" s="1044" t="s">
        <v>4</v>
      </c>
      <c r="K147" s="1045" t="str">
        <f>IF(ISERR(INDEX(予選成績,I146,K146*7)),"",IF(INDEX(予選成績,I146,K146*7)="","",INDEX(予選成績,I146,K146*7)))</f>
        <v/>
      </c>
      <c r="L147" s="1043" t="str">
        <f>IF(ISERR(INDEX(予選成績,L146,N146*7-3)),"",IF(INDEX(予選成績,L146,N146*7-3)="","",INDEX(予選成績,L146,N146*7-3)))</f>
        <v/>
      </c>
      <c r="M147" s="1044" t="s">
        <v>4</v>
      </c>
      <c r="N147" s="1045" t="str">
        <f>IF(ISERR(INDEX(予選成績,L146,N146*7)),"",IF(INDEX(予選成績,L146,N146*7)="","",INDEX(予選成績,L146,N146*7)))</f>
        <v/>
      </c>
      <c r="O147" s="1043" t="str">
        <f>IF(ISERR(INDEX(予選成績,O146,Q146*7-3)),"",IF(INDEX(予選成績,O146,Q146*7-3)="","",INDEX(予選成績,O146,Q146*7-3)))</f>
        <v/>
      </c>
      <c r="P147" s="1044" t="s">
        <v>4</v>
      </c>
      <c r="Q147" s="1045" t="str">
        <f>IF(ISERR(INDEX(予選成績,O146,Q146*7)),"",IF(INDEX(予選成績,O146,Q146*7)="","",INDEX(予選成績,O146,Q146*7)))</f>
        <v/>
      </c>
      <c r="R147" s="1043" t="str">
        <f>IF(ISERR(INDEX(予選成績,R146,T146*7-3)),"",IF(INDEX(予選成績,R146,T146*7-3)="","",INDEX(予選成績,R146,T146*7-3)))</f>
        <v/>
      </c>
      <c r="S147" s="1044" t="s">
        <v>4</v>
      </c>
      <c r="T147" s="1045" t="str">
        <f>IF(ISERR(INDEX(予選成績,R146,T146*7)),"",IF(INDEX(予選成績,R146,T146*7)="","",INDEX(予選成績,R146,T146*7)))</f>
        <v/>
      </c>
      <c r="U147" s="1043" t="str">
        <f>IF(ISERR(INDEX(予選成績,U146,W146*7-3)),"",IF(INDEX(予選成績,U146,W146*7-3)="","",INDEX(予選成績,U146,W146*7-3)))</f>
        <v/>
      </c>
      <c r="V147" s="1044" t="s">
        <v>4</v>
      </c>
      <c r="W147" s="1045" t="str">
        <f>IF(ISERR(INDEX(予選成績,U146,W146*7)),"",IF(INDEX(予選成績,U146,W146*7)="","",INDEX(予選成績,U146,W146*7)))</f>
        <v/>
      </c>
      <c r="X147" s="1180"/>
      <c r="Y147" s="1181"/>
      <c r="Z147" s="1182"/>
      <c r="AA147" s="1180"/>
      <c r="AB147" s="1181"/>
      <c r="AC147" s="1182"/>
      <c r="AD147" s="1180"/>
      <c r="AE147" s="1181"/>
      <c r="AF147" s="1182"/>
      <c r="AG147" s="1180"/>
      <c r="AH147" s="1181"/>
      <c r="AI147" s="1182"/>
      <c r="AJ147" s="1227"/>
      <c r="AK147" s="1227"/>
      <c r="AL147" s="1227"/>
      <c r="AM147" s="1227"/>
      <c r="AN147" s="1229"/>
      <c r="AO147" s="1230"/>
      <c r="AP147" s="1231"/>
      <c r="AQ147" s="1232"/>
      <c r="AR147" s="1233"/>
      <c r="AS147" s="1038"/>
    </row>
    <row r="148" spans="1:45" ht="19.5" hidden="1" customHeight="1">
      <c r="A148" s="1017" t="s">
        <v>103</v>
      </c>
      <c r="B148" s="1059" t="str">
        <f>IF(A148="","＊＊＊＊＊＊＊＊＊＊",IF(ISNA(VLOOKUP(A148,参加ＴＭ,2,FALSE)),"",VLOOKUP(A148,参加ＴＭ,2,FALSE)))</f>
        <v/>
      </c>
      <c r="C148" s="1058"/>
      <c r="D148" s="1023" t="str">
        <f>IF(C149="","",IF(C149=E149,"△",IF(C149&gt;E149,"○","×")))</f>
        <v/>
      </c>
      <c r="E148" s="1024"/>
      <c r="F148" s="1058"/>
      <c r="G148" s="1023" t="str">
        <f>IF(F149="","",IF(F149=H149,"△",IF(F149&gt;H149,"○","×")))</f>
        <v/>
      </c>
      <c r="H148" s="1024"/>
      <c r="I148" s="1019"/>
      <c r="J148" s="1020"/>
      <c r="K148" s="1021"/>
      <c r="L148" s="1022">
        <v>26</v>
      </c>
      <c r="M148" s="1023" t="str">
        <f>IF(L149="","",IF(L149=N149,"△",IF(L149&gt;N149,"○","×")))</f>
        <v/>
      </c>
      <c r="N148" s="1024">
        <v>3</v>
      </c>
      <c r="O148" s="1022">
        <v>37</v>
      </c>
      <c r="P148" s="1023" t="str">
        <f>IF(O149="","",IF(O149=Q149,"△",IF(O149&gt;Q149,"○","×")))</f>
        <v/>
      </c>
      <c r="Q148" s="1024">
        <v>2</v>
      </c>
      <c r="R148" s="1022">
        <v>35</v>
      </c>
      <c r="S148" s="1023" t="str">
        <f>IF(R149="","",IF(R149=T149,"△",IF(R149&gt;T149,"○","×")))</f>
        <v/>
      </c>
      <c r="T148" s="1024">
        <v>2</v>
      </c>
      <c r="U148" s="1022">
        <v>33</v>
      </c>
      <c r="V148" s="1023" t="str">
        <f>IF(U149="","",IF(U149=W149,"△",IF(U149&gt;W149,"○","×")))</f>
        <v/>
      </c>
      <c r="W148" s="1024">
        <v>3</v>
      </c>
      <c r="X148" s="1177"/>
      <c r="Y148" s="1178"/>
      <c r="Z148" s="1179"/>
      <c r="AA148" s="1177"/>
      <c r="AB148" s="1178"/>
      <c r="AC148" s="1179"/>
      <c r="AD148" s="1177"/>
      <c r="AE148" s="1178"/>
      <c r="AF148" s="1179"/>
      <c r="AG148" s="1177"/>
      <c r="AH148" s="1178"/>
      <c r="AI148" s="1179"/>
      <c r="AJ148" s="1227">
        <f>COUNTIF($C148:$W148,"○")</f>
        <v>0</v>
      </c>
      <c r="AK148" s="1227">
        <f>COUNTIF($C148:$W148,"△")</f>
        <v>0</v>
      </c>
      <c r="AL148" s="1227">
        <f>COUNTIF($C148:$W148,"×")</f>
        <v>0</v>
      </c>
      <c r="AM148" s="1227">
        <f>AJ148*2+AK148</f>
        <v>0</v>
      </c>
      <c r="AN148" s="1229">
        <f>IF(ISERROR(C149+F149+I149+L149+O149+R149),0,C149+F149+I149+L149+O149+R149+U149)</f>
        <v>0</v>
      </c>
      <c r="AO148" s="1230" t="s">
        <v>4</v>
      </c>
      <c r="AP148" s="1231">
        <f>IF(ISERROR(E149+H149+K149+N149+Q149+T149),0,E149+H149+K149+N149+Q149+T149+W149)</f>
        <v>0</v>
      </c>
      <c r="AQ148" s="1232">
        <f>IF(SUM(Ｉブロック)=600,"",RANK(AS148,Ｉブロック))</f>
        <v>1</v>
      </c>
      <c r="AR148" s="1233"/>
      <c r="AS148" s="1038">
        <f>AM148*10000000+AN148*100000+AR148*100+(100-AP148)</f>
        <v>100</v>
      </c>
    </row>
    <row r="149" spans="1:45" ht="19.5" hidden="1" customHeight="1">
      <c r="A149" s="1017"/>
      <c r="B149" s="1063"/>
      <c r="C149" s="1043" t="str">
        <f>IF(K145="","",K145)</f>
        <v/>
      </c>
      <c r="D149" s="1044" t="s">
        <v>4</v>
      </c>
      <c r="E149" s="1045" t="str">
        <f>IF(I145="","",I145)</f>
        <v/>
      </c>
      <c r="F149" s="1043" t="str">
        <f>IF(K147="","",K147)</f>
        <v/>
      </c>
      <c r="G149" s="1044" t="s">
        <v>4</v>
      </c>
      <c r="H149" s="1045" t="str">
        <f>IF(I147="","",I147)</f>
        <v/>
      </c>
      <c r="I149" s="1040"/>
      <c r="J149" s="1041"/>
      <c r="K149" s="1042"/>
      <c r="L149" s="1043" t="str">
        <f>IF(ISERR(INDEX(予選成績,L148,N148*7-3)),"",IF(INDEX(予選成績,L148,N148*7-3)="","",INDEX(予選成績,L148,N148*7-3)))</f>
        <v/>
      </c>
      <c r="M149" s="1044" t="s">
        <v>4</v>
      </c>
      <c r="N149" s="1045" t="str">
        <f>IF(ISERR(INDEX(予選成績,L148,N148*7)),"",IF(INDEX(予選成績,L148,N148*7)="","",INDEX(予選成績,L148,N148*7)))</f>
        <v/>
      </c>
      <c r="O149" s="1043" t="str">
        <f>IF(ISERR(INDEX(予選成績,O148,Q148*7-3)),"",IF(INDEX(予選成績,O148,Q148*7-3)="","",INDEX(予選成績,O148,Q148*7-3)))</f>
        <v/>
      </c>
      <c r="P149" s="1044" t="s">
        <v>4</v>
      </c>
      <c r="Q149" s="1045" t="str">
        <f>IF(ISERR(INDEX(予選成績,O148,Q148*7)),"",IF(INDEX(予選成績,O148,Q148*7)="","",INDEX(予選成績,O148,Q148*7)))</f>
        <v/>
      </c>
      <c r="R149" s="1043" t="str">
        <f>IF(ISERR(INDEX(予選成績,R148,T148*7-3)),"",IF(INDEX(予選成績,R148,T148*7-3)="","",INDEX(予選成績,R148,T148*7-3)))</f>
        <v/>
      </c>
      <c r="S149" s="1044" t="s">
        <v>4</v>
      </c>
      <c r="T149" s="1045" t="str">
        <f>IF(ISERR(INDEX(予選成績,R148,T148*7)),"",IF(INDEX(予選成績,R148,T148*7)="","",INDEX(予選成績,R148,T148*7)))</f>
        <v/>
      </c>
      <c r="U149" s="1043" t="str">
        <f>IF(ISERR(INDEX(予選成績,U148,W148*7-3)),"",IF(INDEX(予選成績,U148,W148*7-3)="","",INDEX(予選成績,U148,W148*7-3)))</f>
        <v/>
      </c>
      <c r="V149" s="1044" t="s">
        <v>4</v>
      </c>
      <c r="W149" s="1045" t="str">
        <f>IF(ISERR(INDEX(予選成績,U148,W148*7)),"",IF(INDEX(予選成績,U148,W148*7)="","",INDEX(予選成績,U148,W148*7)))</f>
        <v/>
      </c>
      <c r="X149" s="1180"/>
      <c r="Y149" s="1181"/>
      <c r="Z149" s="1182"/>
      <c r="AA149" s="1180"/>
      <c r="AB149" s="1181"/>
      <c r="AC149" s="1182"/>
      <c r="AD149" s="1180"/>
      <c r="AE149" s="1181"/>
      <c r="AF149" s="1182"/>
      <c r="AG149" s="1180"/>
      <c r="AH149" s="1181"/>
      <c r="AI149" s="1182"/>
      <c r="AJ149" s="1227"/>
      <c r="AK149" s="1227"/>
      <c r="AL149" s="1227"/>
      <c r="AM149" s="1227"/>
      <c r="AN149" s="1229"/>
      <c r="AO149" s="1230"/>
      <c r="AP149" s="1231"/>
      <c r="AQ149" s="1232"/>
      <c r="AR149" s="1233"/>
      <c r="AS149" s="1038"/>
    </row>
    <row r="150" spans="1:45" ht="19.5" hidden="1" customHeight="1">
      <c r="A150" s="1017" t="s">
        <v>104</v>
      </c>
      <c r="B150" s="1059" t="str">
        <f>IF(A150="","＊＊＊＊＊＊＊＊＊＊",IF(ISNA(VLOOKUP(A150,参加ＴＭ,2,FALSE)),"",VLOOKUP(A150,参加ＴＭ,2,FALSE)))</f>
        <v/>
      </c>
      <c r="C150" s="1058"/>
      <c r="D150" s="1023" t="str">
        <f>IF(C151="","",IF(C151=E151,"△",IF(C151&gt;E151,"○","×")))</f>
        <v/>
      </c>
      <c r="E150" s="1024"/>
      <c r="F150" s="1058"/>
      <c r="G150" s="1023" t="str">
        <f>IF(F151="","",IF(F151=H151,"△",IF(F151&gt;H151,"○","×")))</f>
        <v/>
      </c>
      <c r="H150" s="1024"/>
      <c r="I150" s="1058"/>
      <c r="J150" s="1023" t="str">
        <f>IF(I151="","",IF(I151=K151,"△",IF(I151&gt;K151,"○","×")))</f>
        <v/>
      </c>
      <c r="K150" s="1061"/>
      <c r="L150" s="1019"/>
      <c r="M150" s="1020"/>
      <c r="N150" s="1021"/>
      <c r="O150" s="1022">
        <v>29</v>
      </c>
      <c r="P150" s="1023" t="str">
        <f>IF(O151="","",IF(O151=Q151,"△",IF(O151&gt;Q151,"○","×")))</f>
        <v/>
      </c>
      <c r="Q150" s="1024">
        <v>3</v>
      </c>
      <c r="R150" s="1022">
        <v>32</v>
      </c>
      <c r="S150" s="1023" t="str">
        <f>IF(R151="","",IF(R151=T151,"△",IF(R151&gt;T151,"○","×")))</f>
        <v/>
      </c>
      <c r="T150" s="1024">
        <v>3</v>
      </c>
      <c r="U150" s="1022">
        <v>38</v>
      </c>
      <c r="V150" s="1023" t="str">
        <f>IF(U151="","",IF(U151=W151,"△",IF(U151&gt;W151,"○","×")))</f>
        <v/>
      </c>
      <c r="W150" s="1024">
        <v>2</v>
      </c>
      <c r="X150" s="1177"/>
      <c r="Y150" s="1178"/>
      <c r="Z150" s="1179"/>
      <c r="AA150" s="1177"/>
      <c r="AB150" s="1178"/>
      <c r="AC150" s="1179"/>
      <c r="AD150" s="1177"/>
      <c r="AE150" s="1178"/>
      <c r="AF150" s="1179"/>
      <c r="AG150" s="1177"/>
      <c r="AH150" s="1178"/>
      <c r="AI150" s="1179"/>
      <c r="AJ150" s="1227">
        <f>COUNTIF($C150:$W150,"○")</f>
        <v>0</v>
      </c>
      <c r="AK150" s="1227">
        <f>COUNTIF($C150:$W150,"△")</f>
        <v>0</v>
      </c>
      <c r="AL150" s="1227">
        <f>COUNTIF($C150:$W150,"×")</f>
        <v>0</v>
      </c>
      <c r="AM150" s="1227">
        <f>AJ150*2+AK150</f>
        <v>0</v>
      </c>
      <c r="AN150" s="1229">
        <f>IF(ISERROR(C151+F151+I151+L151+O151+R151),0,C151+F151+I151+L151+O151+R151+U151)</f>
        <v>0</v>
      </c>
      <c r="AO150" s="1230" t="s">
        <v>4</v>
      </c>
      <c r="AP150" s="1231">
        <f>IF(ISERROR(E151+H151+K151+N151+Q151+T151),0,E151+H151+K151+N151+Q151+T151+W151)</f>
        <v>0</v>
      </c>
      <c r="AQ150" s="1232">
        <f>IF(SUM(Ｉブロック)=600,"",RANK(AS150,Ｉブロック))</f>
        <v>1</v>
      </c>
      <c r="AR150" s="1233"/>
      <c r="AS150" s="1038">
        <f>AM150*10000000+AN150*100000+AR150*100+(100-AP150)</f>
        <v>100</v>
      </c>
    </row>
    <row r="151" spans="1:45" ht="19.5" hidden="1" customHeight="1">
      <c r="A151" s="1017"/>
      <c r="B151" s="1063"/>
      <c r="C151" s="1043" t="str">
        <f>IF(N145="","",N145)</f>
        <v/>
      </c>
      <c r="D151" s="1044" t="s">
        <v>4</v>
      </c>
      <c r="E151" s="1045" t="str">
        <f>IF(L145="","",L145)</f>
        <v/>
      </c>
      <c r="F151" s="1043" t="str">
        <f>IF(N147="","",N147)</f>
        <v/>
      </c>
      <c r="G151" s="1044" t="s">
        <v>4</v>
      </c>
      <c r="H151" s="1045" t="str">
        <f>IF(L147="","",L147)</f>
        <v/>
      </c>
      <c r="I151" s="1043" t="str">
        <f>IF(N149="","",N149)</f>
        <v/>
      </c>
      <c r="J151" s="1044" t="s">
        <v>4</v>
      </c>
      <c r="K151" s="1064" t="str">
        <f>IF(L149="","",L149)</f>
        <v/>
      </c>
      <c r="L151" s="1040"/>
      <c r="M151" s="1041"/>
      <c r="N151" s="1042"/>
      <c r="O151" s="1043" t="str">
        <f>IF(ISERR(INDEX(予選成績,O150,Q150*7-3)),"",IF(INDEX(予選成績,O150,Q150*7-3)="","",INDEX(予選成績,O150,Q150*7-3)))</f>
        <v/>
      </c>
      <c r="P151" s="1044" t="s">
        <v>4</v>
      </c>
      <c r="Q151" s="1045" t="str">
        <f>IF(ISERR(INDEX(予選成績,O150,Q150*7)),"",IF(INDEX(予選成績,O150,Q150*7)="","",INDEX(予選成績,O150,Q150*7)))</f>
        <v/>
      </c>
      <c r="R151" s="1043" t="str">
        <f>IF(ISERR(INDEX(予選成績,R150,T150*7-3)),"",IF(INDEX(予選成績,R150,T150*7-3)="","",INDEX(予選成績,R150,T150*7-3)))</f>
        <v/>
      </c>
      <c r="S151" s="1044" t="s">
        <v>4</v>
      </c>
      <c r="T151" s="1045" t="str">
        <f>IF(ISERR(INDEX(予選成績,R150,T150*7)),"",IF(INDEX(予選成績,R150,T150*7)="","",INDEX(予選成績,R150,T150*7)))</f>
        <v/>
      </c>
      <c r="U151" s="1043" t="str">
        <f>IF(ISERR(INDEX(予選成績,U150,W150*7-3)),"",IF(INDEX(予選成績,U150,W150*7-3)="","",INDEX(予選成績,U150,W150*7-3)))</f>
        <v/>
      </c>
      <c r="V151" s="1044" t="s">
        <v>4</v>
      </c>
      <c r="W151" s="1045" t="str">
        <f>IF(ISERR(INDEX(予選成績,U150,W150*7)),"",IF(INDEX(予選成績,U150,W150*7)="","",INDEX(予選成績,U150,W150*7)))</f>
        <v/>
      </c>
      <c r="X151" s="1180"/>
      <c r="Y151" s="1181"/>
      <c r="Z151" s="1182"/>
      <c r="AA151" s="1180"/>
      <c r="AB151" s="1181"/>
      <c r="AC151" s="1182"/>
      <c r="AD151" s="1180"/>
      <c r="AE151" s="1181"/>
      <c r="AF151" s="1182"/>
      <c r="AG151" s="1180"/>
      <c r="AH151" s="1181"/>
      <c r="AI151" s="1182"/>
      <c r="AJ151" s="1227"/>
      <c r="AK151" s="1227"/>
      <c r="AL151" s="1227"/>
      <c r="AM151" s="1227"/>
      <c r="AN151" s="1229"/>
      <c r="AO151" s="1230"/>
      <c r="AP151" s="1231"/>
      <c r="AQ151" s="1232"/>
      <c r="AR151" s="1233"/>
      <c r="AS151" s="1038"/>
    </row>
    <row r="152" spans="1:45" ht="19.5" hidden="1" customHeight="1">
      <c r="A152" s="1017" t="s">
        <v>650</v>
      </c>
      <c r="B152" s="1059" t="str">
        <f>IF(A152="","＊＊＊＊＊＊＊＊＊＊",IF(ISNA(VLOOKUP(A152,参加ＴＭ,2,FALSE)),"",VLOOKUP(A152,参加ＴＭ,2,FALSE)))</f>
        <v/>
      </c>
      <c r="C152" s="1058"/>
      <c r="D152" s="1023" t="str">
        <f>IF(C153="","",IF(C153=E153,"△",IF(C153&gt;E153,"○","×")))</f>
        <v/>
      </c>
      <c r="E152" s="1024"/>
      <c r="F152" s="1058"/>
      <c r="G152" s="1023" t="str">
        <f>IF(F153="","",IF(F153=H153,"△",IF(F153&gt;H153,"○","×")))</f>
        <v/>
      </c>
      <c r="H152" s="1024"/>
      <c r="I152" s="1058"/>
      <c r="J152" s="1023" t="str">
        <f>IF(I153="","",IF(I153=K153,"△",IF(I153&gt;K153,"○","×")))</f>
        <v/>
      </c>
      <c r="K152" s="1024"/>
      <c r="L152" s="1058"/>
      <c r="M152" s="1023" t="str">
        <f>IF(L153="","",IF(L153=N153,"△",IF(L153&gt;N153,"○","×")))</f>
        <v/>
      </c>
      <c r="N152" s="1024"/>
      <c r="O152" s="1019"/>
      <c r="P152" s="1020"/>
      <c r="Q152" s="1021"/>
      <c r="R152" s="1022">
        <v>27</v>
      </c>
      <c r="S152" s="1023" t="str">
        <f>IF(R153="","",IF(R153=T153,"△",IF(R153&gt;T153,"○","×")))</f>
        <v/>
      </c>
      <c r="T152" s="1024">
        <v>2</v>
      </c>
      <c r="U152" s="1022">
        <v>35</v>
      </c>
      <c r="V152" s="1023" t="str">
        <f>IF(U153="","",IF(U153=W153,"△",IF(U153&gt;W153,"○","×")))</f>
        <v/>
      </c>
      <c r="W152" s="1024">
        <v>3</v>
      </c>
      <c r="X152" s="1183"/>
      <c r="Y152" s="1144"/>
      <c r="Z152" s="1184"/>
      <c r="AA152" s="1183"/>
      <c r="AB152" s="1144"/>
      <c r="AC152" s="1184"/>
      <c r="AD152" s="1183"/>
      <c r="AE152" s="1144"/>
      <c r="AF152" s="1184"/>
      <c r="AG152" s="1183"/>
      <c r="AH152" s="1144"/>
      <c r="AI152" s="1184"/>
      <c r="AJ152" s="1227">
        <f>COUNTIF($C152:$W152,"○")</f>
        <v>0</v>
      </c>
      <c r="AK152" s="1227">
        <f>COUNTIF($C152:$W152,"△")</f>
        <v>0</v>
      </c>
      <c r="AL152" s="1227">
        <f>COUNTIF($C152:$W152,"×")</f>
        <v>0</v>
      </c>
      <c r="AM152" s="1227">
        <f>AJ152*2+AK152</f>
        <v>0</v>
      </c>
      <c r="AN152" s="1229">
        <f>IF(ISERROR(C153+F153+I153+L153+O153+R153),0,C153+F153+I153+L153+O153+R153+U153)</f>
        <v>0</v>
      </c>
      <c r="AO152" s="1230" t="s">
        <v>4</v>
      </c>
      <c r="AP152" s="1231">
        <f>IF(ISERROR(E153+H153+K153+N153+Q153+T153),0,E153+H153+K153+N153+Q153+T153+W153)</f>
        <v>0</v>
      </c>
      <c r="AQ152" s="1232">
        <f>IF(SUM(Ｉブロック)=600,"",RANK(AS152,Ｉブロック))</f>
        <v>1</v>
      </c>
      <c r="AR152" s="1233"/>
      <c r="AS152" s="1038">
        <f>AM152*10000000+AN152*100000+AR152*100+(100-AP152)</f>
        <v>100</v>
      </c>
    </row>
    <row r="153" spans="1:45" ht="19.5" hidden="1" customHeight="1">
      <c r="A153" s="1017"/>
      <c r="B153" s="1063"/>
      <c r="C153" s="1043" t="str">
        <f>IF(Q145="","",Q145)</f>
        <v/>
      </c>
      <c r="D153" s="1044" t="s">
        <v>4</v>
      </c>
      <c r="E153" s="1045" t="str">
        <f>IF(O145="","",O145)</f>
        <v/>
      </c>
      <c r="F153" s="1043" t="str">
        <f>IF(Q147="","",Q147)</f>
        <v/>
      </c>
      <c r="G153" s="1044" t="s">
        <v>4</v>
      </c>
      <c r="H153" s="1045" t="str">
        <f>IF(O147="","",O147)</f>
        <v/>
      </c>
      <c r="I153" s="1043" t="str">
        <f>IF(Q149="","",Q149)</f>
        <v/>
      </c>
      <c r="J153" s="1044" t="s">
        <v>4</v>
      </c>
      <c r="K153" s="1045" t="str">
        <f>IF(O149="","",O149)</f>
        <v/>
      </c>
      <c r="L153" s="1043" t="str">
        <f>IF(Q151="","",Q151)</f>
        <v/>
      </c>
      <c r="M153" s="1044" t="s">
        <v>4</v>
      </c>
      <c r="N153" s="1045" t="str">
        <f>IF(O151="","",O151)</f>
        <v/>
      </c>
      <c r="O153" s="1040"/>
      <c r="P153" s="1041"/>
      <c r="Q153" s="1042"/>
      <c r="R153" s="1043" t="str">
        <f>IF(ISERR(INDEX(予選成績,R152,T152*7-3)),"",IF(INDEX(予選成績,R152,T152*7-3)="","",INDEX(予選成績,R152,T152*7-3)))</f>
        <v/>
      </c>
      <c r="S153" s="1044" t="s">
        <v>4</v>
      </c>
      <c r="T153" s="1045" t="str">
        <f>IF(ISERR(INDEX(予選成績,R152,T152*7)),"",IF(INDEX(予選成績,R152,T152*7)="","",INDEX(予選成績,R152,T152*7)))</f>
        <v/>
      </c>
      <c r="U153" s="1043" t="str">
        <f>IF(ISERR(INDEX(予選成績,U152,W152*7-3)),"",IF(INDEX(予選成績,U152,W152*7-3)="","",INDEX(予選成績,U152,W152*7-3)))</f>
        <v/>
      </c>
      <c r="V153" s="1044" t="s">
        <v>4</v>
      </c>
      <c r="W153" s="1045" t="str">
        <f>IF(ISERR(INDEX(予選成績,U152,W152*7)),"",IF(INDEX(予選成績,U152,W152*7)="","",INDEX(予選成績,U152,W152*7)))</f>
        <v/>
      </c>
      <c r="X153" s="1183"/>
      <c r="Y153" s="1144"/>
      <c r="Z153" s="1184"/>
      <c r="AA153" s="1183"/>
      <c r="AB153" s="1144"/>
      <c r="AC153" s="1184"/>
      <c r="AD153" s="1183"/>
      <c r="AE153" s="1144"/>
      <c r="AF153" s="1184"/>
      <c r="AG153" s="1183"/>
      <c r="AH153" s="1144"/>
      <c r="AI153" s="1184"/>
      <c r="AJ153" s="1227"/>
      <c r="AK153" s="1227"/>
      <c r="AL153" s="1227"/>
      <c r="AM153" s="1227"/>
      <c r="AN153" s="1229"/>
      <c r="AO153" s="1230"/>
      <c r="AP153" s="1231"/>
      <c r="AQ153" s="1232"/>
      <c r="AR153" s="1233"/>
      <c r="AS153" s="1038"/>
    </row>
    <row r="154" spans="1:45" ht="19.5" hidden="1" customHeight="1">
      <c r="A154" s="1017" t="s">
        <v>723</v>
      </c>
      <c r="B154" s="1059" t="str">
        <f>IF(A154="","＊＊＊＊＊＊＊＊＊＊",IF(ISNA(VLOOKUP(A154,参加ＴＭ,2,FALSE)),"",VLOOKUP(A154,参加ＴＭ,2,FALSE)))</f>
        <v/>
      </c>
      <c r="C154" s="1058"/>
      <c r="D154" s="1023" t="str">
        <f>IF(C155="","",IF(C155=E155,"△",IF(C155&gt;E155,"○","×")))</f>
        <v/>
      </c>
      <c r="E154" s="1024"/>
      <c r="F154" s="1058"/>
      <c r="G154" s="1023" t="str">
        <f>IF(F155="","",IF(F155=H155,"△",IF(F155&gt;H155,"○","×")))</f>
        <v/>
      </c>
      <c r="H154" s="1024"/>
      <c r="I154" s="1058"/>
      <c r="J154" s="1023" t="str">
        <f>IF(I155="","",IF(I155=K155,"△",IF(I155&gt;K155,"○","×")))</f>
        <v/>
      </c>
      <c r="K154" s="1061"/>
      <c r="L154" s="1058"/>
      <c r="M154" s="1023" t="str">
        <f>IF(L155="","",IF(L155=N155,"△",IF(L155&gt;N155,"○","×")))</f>
        <v/>
      </c>
      <c r="N154" s="1024"/>
      <c r="O154" s="1058"/>
      <c r="P154" s="1023" t="str">
        <f>IF(O155="","",IF(O155=Q155,"△",IF(O155&gt;Q155,"○","×")))</f>
        <v/>
      </c>
      <c r="Q154" s="1061"/>
      <c r="R154" s="1066"/>
      <c r="S154" s="1067"/>
      <c r="T154" s="1068"/>
      <c r="U154" s="1022">
        <v>30</v>
      </c>
      <c r="V154" s="1023" t="str">
        <f>IF(U155="","",IF(U155=W155,"△",IF(U155&gt;W155,"○","×")))</f>
        <v/>
      </c>
      <c r="W154" s="1024">
        <v>2</v>
      </c>
      <c r="X154" s="1185"/>
      <c r="Y154" s="1109"/>
      <c r="Z154" s="1186"/>
      <c r="AA154" s="1185"/>
      <c r="AB154" s="1109"/>
      <c r="AC154" s="1186"/>
      <c r="AD154" s="1185"/>
      <c r="AE154" s="1109"/>
      <c r="AF154" s="1186"/>
      <c r="AG154" s="1185"/>
      <c r="AH154" s="1109"/>
      <c r="AI154" s="1186"/>
      <c r="AJ154" s="1227">
        <f>COUNTIF($C154:$W154,"○")</f>
        <v>0</v>
      </c>
      <c r="AK154" s="1227">
        <f>COUNTIF($C154:$W154,"△")</f>
        <v>0</v>
      </c>
      <c r="AL154" s="1227">
        <f>COUNTIF($C154:$W154,"×")</f>
        <v>0</v>
      </c>
      <c r="AM154" s="1227">
        <f>AJ154*2+AK154</f>
        <v>0</v>
      </c>
      <c r="AN154" s="1229">
        <f>IF(ISERROR(C155+F155+I155+L155+O155+R155),0,C155+F155+I155+L155+O155+R155+U155)</f>
        <v>0</v>
      </c>
      <c r="AO154" s="1230" t="s">
        <v>4</v>
      </c>
      <c r="AP154" s="1231">
        <f>IF(ISERROR(E155+H155+K155+N155+Q155+T155),0,E155+H155+K155+N155+Q155+T155+W155)</f>
        <v>0</v>
      </c>
      <c r="AQ154" s="1232">
        <f>IF(SUM(Ｉブロック)=600,"",RANK(AS154,Ｉブロック))</f>
        <v>1</v>
      </c>
      <c r="AR154" s="1233"/>
      <c r="AS154" s="1038">
        <f>AM154*10000000+AN154*100000+AR154*100+(100-AP154)</f>
        <v>100</v>
      </c>
    </row>
    <row r="155" spans="1:45" ht="19.5" hidden="1" customHeight="1">
      <c r="A155" s="1017"/>
      <c r="B155" s="1063"/>
      <c r="C155" s="1043" t="str">
        <f>IF(T145="","",T145)</f>
        <v/>
      </c>
      <c r="D155" s="1044" t="s">
        <v>4</v>
      </c>
      <c r="E155" s="1045" t="str">
        <f>IF(R145="","",R145)</f>
        <v/>
      </c>
      <c r="F155" s="1043" t="str">
        <f>IF(T147="","",T147)</f>
        <v/>
      </c>
      <c r="G155" s="1044" t="s">
        <v>4</v>
      </c>
      <c r="H155" s="1045" t="str">
        <f>IF(R147="","",R147)</f>
        <v/>
      </c>
      <c r="I155" s="1043" t="str">
        <f>IF(T149="","",T149)</f>
        <v/>
      </c>
      <c r="J155" s="1044" t="s">
        <v>4</v>
      </c>
      <c r="K155" s="1064" t="str">
        <f>IF(R149="","",R149)</f>
        <v/>
      </c>
      <c r="L155" s="1043" t="str">
        <f>IF(T151="","",T151)</f>
        <v/>
      </c>
      <c r="M155" s="1044" t="s">
        <v>4</v>
      </c>
      <c r="N155" s="1045" t="str">
        <f>IF(R151="","",R151)</f>
        <v/>
      </c>
      <c r="O155" s="1043" t="str">
        <f>IF(T153="","",T153)</f>
        <v/>
      </c>
      <c r="P155" s="1044" t="s">
        <v>4</v>
      </c>
      <c r="Q155" s="1064" t="str">
        <f>IF(R153="","",R153)</f>
        <v/>
      </c>
      <c r="R155" s="1069"/>
      <c r="S155" s="1070"/>
      <c r="T155" s="1071"/>
      <c r="U155" s="1043" t="str">
        <f>IF(ISERR(INDEX(予選成績,U154,W154*7-3)),"",IF(INDEX(予選成績,U154,W154*7-3)="","",INDEX(予選成績,U154,W154*7-3)))</f>
        <v/>
      </c>
      <c r="V155" s="1044" t="s">
        <v>4</v>
      </c>
      <c r="W155" s="1045" t="str">
        <f>IF(ISERR(INDEX(予選成績,U154,W154*7)),"",IF(INDEX(予選成績,U154,W154*7)="","",INDEX(予選成績,U154,W154*7)))</f>
        <v/>
      </c>
      <c r="X155" s="1160"/>
      <c r="Y155" s="1049"/>
      <c r="Z155" s="1187"/>
      <c r="AA155" s="1160"/>
      <c r="AB155" s="1049"/>
      <c r="AC155" s="1187"/>
      <c r="AD155" s="1160"/>
      <c r="AE155" s="1049"/>
      <c r="AF155" s="1187"/>
      <c r="AG155" s="1160"/>
      <c r="AH155" s="1049"/>
      <c r="AI155" s="1187"/>
      <c r="AJ155" s="1227"/>
      <c r="AK155" s="1227"/>
      <c r="AL155" s="1227"/>
      <c r="AM155" s="1227"/>
      <c r="AN155" s="1229"/>
      <c r="AO155" s="1230"/>
      <c r="AP155" s="1231"/>
      <c r="AQ155" s="1232"/>
      <c r="AR155" s="1233"/>
      <c r="AS155" s="1038"/>
    </row>
    <row r="156" spans="1:45" ht="19.5" hidden="1" customHeight="1">
      <c r="A156" s="1017" t="s">
        <v>724</v>
      </c>
      <c r="B156" s="1059" t="str">
        <f>IF(A156="","＊＊＊＊＊＊＊＊＊＊",IF(ISNA(VLOOKUP(A156,参加ＴＭ,2,FALSE)),"",VLOOKUP(A156,参加ＴＭ,2,FALSE)))</f>
        <v/>
      </c>
      <c r="C156" s="1058"/>
      <c r="D156" s="1023" t="str">
        <f>IF(C157="","",IF(C157=E157,"△",IF(C157&gt;E157,"○","×")))</f>
        <v/>
      </c>
      <c r="E156" s="1024"/>
      <c r="F156" s="1058"/>
      <c r="G156" s="1023" t="str">
        <f>IF(F157="","",IF(F157=H157,"△",IF(F157&gt;H157,"○","×")))</f>
        <v/>
      </c>
      <c r="H156" s="1024"/>
      <c r="I156" s="1058"/>
      <c r="J156" s="1023" t="str">
        <f>IF(I157="","",IF(I157=K157,"△",IF(I157&gt;K157,"○","×")))</f>
        <v/>
      </c>
      <c r="K156" s="1061"/>
      <c r="L156" s="1058"/>
      <c r="M156" s="1023" t="str">
        <f>IF(L157="","",IF(L157=N157,"△",IF(L157&gt;N157,"○","×")))</f>
        <v/>
      </c>
      <c r="N156" s="1024"/>
      <c r="O156" s="1058"/>
      <c r="P156" s="1023" t="str">
        <f>IF(O157="","",IF(O157=Q157,"△",IF(O157&gt;Q157,"○","×")))</f>
        <v/>
      </c>
      <c r="Q156" s="1061"/>
      <c r="R156" s="1164"/>
      <c r="S156" s="1188" t="str">
        <f>IF(R157="","",IF(R157=T157,"△",IF(R157&gt;T157,"○","×")))</f>
        <v/>
      </c>
      <c r="T156" s="1165"/>
      <c r="U156" s="1166"/>
      <c r="V156" s="1167"/>
      <c r="W156" s="1168"/>
      <c r="X156" s="1185"/>
      <c r="Y156" s="1109"/>
      <c r="Z156" s="1186"/>
      <c r="AA156" s="1185"/>
      <c r="AB156" s="1109"/>
      <c r="AC156" s="1186"/>
      <c r="AD156" s="1185"/>
      <c r="AE156" s="1109"/>
      <c r="AF156" s="1186"/>
      <c r="AG156" s="1185"/>
      <c r="AH156" s="1109"/>
      <c r="AI156" s="1186"/>
      <c r="AJ156" s="1227">
        <f>COUNTIF($C156:$W156,"○")</f>
        <v>0</v>
      </c>
      <c r="AK156" s="1227">
        <f>COUNTIF($C156:$W156,"△")</f>
        <v>0</v>
      </c>
      <c r="AL156" s="1227">
        <f>COUNTIF($C156:$W156,"×")</f>
        <v>0</v>
      </c>
      <c r="AM156" s="1227">
        <f>AJ156*2+AK156</f>
        <v>0</v>
      </c>
      <c r="AN156" s="1229">
        <f>IF(ISERROR(C157+F157+I157+L157+O157+R157),0,C157+F157+I157+L157+O157+R157+U157)</f>
        <v>0</v>
      </c>
      <c r="AO156" s="1230" t="s">
        <v>4</v>
      </c>
      <c r="AP156" s="1231">
        <f>IF(ISERROR(E157+H157+K157+N157+Q157+T157),0,E157+H157+K157+N157+Q157+T157+W157)</f>
        <v>0</v>
      </c>
      <c r="AQ156" s="1232">
        <f>IF(SUM(Ｉブロック)=600,"",RANK(AS156,Ｉブロック))</f>
        <v>1</v>
      </c>
      <c r="AR156" s="1233"/>
      <c r="AS156" s="1038">
        <f>AM156*10000000+AN156*100000+AR156*100+(100-AP156)</f>
        <v>100</v>
      </c>
    </row>
    <row r="157" spans="1:45" ht="19.5" hidden="1" customHeight="1">
      <c r="A157" s="1017"/>
      <c r="B157" s="1063"/>
      <c r="C157" s="1043" t="str">
        <f>IF(W145="","",W145)</f>
        <v/>
      </c>
      <c r="D157" s="1044" t="s">
        <v>4</v>
      </c>
      <c r="E157" s="1045" t="str">
        <f>IF(U145="","",U145)</f>
        <v/>
      </c>
      <c r="F157" s="1043" t="str">
        <f>IF(W147="","",W147)</f>
        <v/>
      </c>
      <c r="G157" s="1044" t="s">
        <v>4</v>
      </c>
      <c r="H157" s="1045" t="str">
        <f>IF(U147="","",U147)</f>
        <v/>
      </c>
      <c r="I157" s="1043" t="str">
        <f>IF(W149="","",W149)</f>
        <v/>
      </c>
      <c r="J157" s="1044" t="s">
        <v>4</v>
      </c>
      <c r="K157" s="1045" t="str">
        <f>IF(U149="","",U149)</f>
        <v/>
      </c>
      <c r="L157" s="1043" t="str">
        <f>IF(W151="","",W151)</f>
        <v/>
      </c>
      <c r="M157" s="1044" t="s">
        <v>4</v>
      </c>
      <c r="N157" s="1045" t="str">
        <f>IF(U151="","",U151)</f>
        <v/>
      </c>
      <c r="O157" s="1043" t="str">
        <f>IF(W153="","",W153)</f>
        <v/>
      </c>
      <c r="P157" s="1044" t="s">
        <v>4</v>
      </c>
      <c r="Q157" s="1045" t="str">
        <f>IF(U153="","",U153)</f>
        <v/>
      </c>
      <c r="R157" s="1043" t="str">
        <f>IF(W155="","",W155)</f>
        <v/>
      </c>
      <c r="S157" s="1044" t="s">
        <v>4</v>
      </c>
      <c r="T157" s="1045" t="str">
        <f>IF(U155="","",U155)</f>
        <v/>
      </c>
      <c r="U157" s="1172"/>
      <c r="V157" s="1173"/>
      <c r="W157" s="1174"/>
      <c r="X157" s="1160"/>
      <c r="Y157" s="1049"/>
      <c r="Z157" s="1187"/>
      <c r="AA157" s="1160"/>
      <c r="AB157" s="1049"/>
      <c r="AC157" s="1187"/>
      <c r="AD157" s="1160"/>
      <c r="AE157" s="1049"/>
      <c r="AF157" s="1187"/>
      <c r="AG157" s="1160"/>
      <c r="AH157" s="1049"/>
      <c r="AI157" s="1187"/>
      <c r="AJ157" s="1227"/>
      <c r="AK157" s="1227"/>
      <c r="AL157" s="1227"/>
      <c r="AM157" s="1227"/>
      <c r="AN157" s="1229"/>
      <c r="AO157" s="1230"/>
      <c r="AP157" s="1231"/>
      <c r="AQ157" s="1232"/>
      <c r="AR157" s="1233"/>
      <c r="AS157" s="1038"/>
    </row>
    <row r="158" spans="1:45" ht="19.5" hidden="1" customHeight="1"/>
    <row r="159" spans="1:45" s="258" customFormat="1" ht="19.5" hidden="1" customHeight="1">
      <c r="A159" s="1005" t="s">
        <v>692</v>
      </c>
      <c r="B159" s="1006"/>
      <c r="D159" s="652"/>
      <c r="G159" s="652"/>
      <c r="J159" s="652"/>
      <c r="M159" s="652"/>
      <c r="P159" s="652"/>
      <c r="AN159" s="1007"/>
      <c r="AO159" s="1008"/>
      <c r="AP159" s="1007"/>
      <c r="AQ159" s="1006"/>
      <c r="AR159" s="1006"/>
    </row>
    <row r="160" spans="1:45" s="258" customFormat="1" ht="19.5" hidden="1" customHeight="1">
      <c r="A160" s="1009" t="s">
        <v>5</v>
      </c>
      <c r="B160" s="1009"/>
      <c r="C160" s="1010">
        <v>1</v>
      </c>
      <c r="D160" s="1010"/>
      <c r="E160" s="1010"/>
      <c r="F160" s="1010">
        <v>2</v>
      </c>
      <c r="G160" s="1010"/>
      <c r="H160" s="1010"/>
      <c r="I160" s="1010">
        <v>3</v>
      </c>
      <c r="J160" s="1010"/>
      <c r="K160" s="1010"/>
      <c r="L160" s="1010">
        <v>4</v>
      </c>
      <c r="M160" s="1010"/>
      <c r="N160" s="1010"/>
      <c r="O160" s="1189"/>
      <c r="P160" s="1189"/>
      <c r="Q160" s="1189"/>
      <c r="R160" s="1189"/>
      <c r="S160" s="1189"/>
      <c r="T160" s="1189"/>
      <c r="U160" s="1189"/>
      <c r="V160" s="1189"/>
      <c r="W160" s="1189"/>
      <c r="X160" s="1190"/>
      <c r="Y160" s="1190"/>
      <c r="Z160" s="1190"/>
      <c r="AA160" s="1190"/>
      <c r="AB160" s="1190"/>
      <c r="AC160" s="1190"/>
      <c r="AD160" s="1190"/>
      <c r="AE160" s="1190"/>
      <c r="AF160" s="1190"/>
      <c r="AG160" s="1190"/>
      <c r="AH160" s="1190"/>
      <c r="AI160" s="1190"/>
      <c r="AJ160" s="1015" t="s">
        <v>1</v>
      </c>
      <c r="AK160" s="1015" t="s">
        <v>2</v>
      </c>
      <c r="AL160" s="1015" t="s">
        <v>3</v>
      </c>
      <c r="AM160" s="1016" t="s">
        <v>0</v>
      </c>
      <c r="AN160" s="1010" t="s">
        <v>7</v>
      </c>
      <c r="AO160" s="1010"/>
      <c r="AP160" s="1010"/>
      <c r="AQ160" s="1016" t="s">
        <v>6</v>
      </c>
      <c r="AR160" s="1016" t="s">
        <v>42</v>
      </c>
    </row>
    <row r="161" spans="1:45" ht="19.5" hidden="1" customHeight="1">
      <c r="A161" s="1017" t="s">
        <v>119</v>
      </c>
      <c r="B161" s="1059" t="str">
        <f>IF(A161="","＊＊＊＊＊＊＊＊＊＊",IF(ISNA(VLOOKUP(A161,参加ＴＭ,2,FALSE)),"",VLOOKUP(A161,参加ＴＭ,2,FALSE)))</f>
        <v/>
      </c>
      <c r="C161" s="1166"/>
      <c r="D161" s="1167"/>
      <c r="E161" s="1168"/>
      <c r="F161" s="1158"/>
      <c r="G161" s="1124" t="str">
        <f>IF(F162="","",IF(F162=H162,"△",IF(F162&gt;H162,"○","×")))</f>
        <v/>
      </c>
      <c r="H161" s="1159"/>
      <c r="I161" s="1158"/>
      <c r="J161" s="1124" t="str">
        <f>IF(I162="","",IF(I162=K162,"△",IF(I162&gt;K162,"○","×")))</f>
        <v/>
      </c>
      <c r="K161" s="1159"/>
      <c r="L161" s="1158"/>
      <c r="M161" s="1124" t="str">
        <f>IF(L162="","",IF(L162=N162,"△",IF(L162&gt;N162,"○","×")))</f>
        <v/>
      </c>
      <c r="N161" s="1159"/>
      <c r="O161" s="1191"/>
      <c r="P161" s="1192"/>
      <c r="Q161" s="1193"/>
      <c r="R161" s="1191"/>
      <c r="S161" s="1192"/>
      <c r="T161" s="1193"/>
      <c r="U161" s="1191"/>
      <c r="V161" s="1192"/>
      <c r="W161" s="1193"/>
      <c r="X161" s="1193"/>
      <c r="Y161" s="1193"/>
      <c r="Z161" s="1193"/>
      <c r="AA161" s="1193"/>
      <c r="AB161" s="1193"/>
      <c r="AC161" s="1193"/>
      <c r="AD161" s="1193"/>
      <c r="AE161" s="1193"/>
      <c r="AF161" s="1193"/>
      <c r="AG161" s="1193"/>
      <c r="AH161" s="1193"/>
      <c r="AI161" s="1193"/>
      <c r="AJ161" s="1227">
        <f>COUNTIF($C161:$T161,"○")</f>
        <v>0</v>
      </c>
      <c r="AK161" s="1227">
        <f>COUNTIF($C161:$T161,"△")</f>
        <v>0</v>
      </c>
      <c r="AL161" s="1227">
        <f>COUNTIF($C161:$T161,"×")</f>
        <v>0</v>
      </c>
      <c r="AM161" s="1227">
        <f>AJ161*2+AK161</f>
        <v>0</v>
      </c>
      <c r="AN161" s="1229">
        <f>IF(ISERROR(C162+F162+I162+L162+O162+R162),0,C162+F162+I162+L162+O162+R162)</f>
        <v>0</v>
      </c>
      <c r="AO161" s="1230" t="s">
        <v>4</v>
      </c>
      <c r="AP161" s="1231">
        <f>IF(ISERROR(E162+H162+K162+N162+Q162+T162),0,E162+H162+K162+N162+Q162+T162)</f>
        <v>0</v>
      </c>
      <c r="AQ161" s="1170" t="str">
        <f>IF(SUM(Ｊブロック)=600,"",RANK(AS161,Ｊブロック))</f>
        <v/>
      </c>
      <c r="AR161" s="1233"/>
      <c r="AS161" s="1038">
        <f>AM161*10000000+AN161*100000+AR161*100+(100-AP161)</f>
        <v>100</v>
      </c>
    </row>
    <row r="162" spans="1:45" ht="19.5" hidden="1" customHeight="1">
      <c r="A162" s="1017"/>
      <c r="B162" s="1063"/>
      <c r="C162" s="1172"/>
      <c r="D162" s="1173"/>
      <c r="E162" s="1174"/>
      <c r="F162" s="1162" t="str">
        <f>IF(ISERR(INDEX(予選成績,F161,H161*7-3)),"",IF(INDEX(予選成績,F161,H161*7-3)="","",INDEX(予選成績,F161,H161*7-3)))</f>
        <v/>
      </c>
      <c r="G162" s="1044" t="s">
        <v>4</v>
      </c>
      <c r="H162" s="1163" t="str">
        <f>IF(ISERR(INDEX(予選成績,F161,H161*7)),"",IF(INDEX(予選成績,F161,H161*7)="","",INDEX(予選成績,F161,H161*7)))</f>
        <v/>
      </c>
      <c r="I162" s="1162" t="str">
        <f>IF(ISERR(INDEX(予選成績,I161,K161*7-3)),"",IF(INDEX(予選成績,I161,K161*7-3)="","",INDEX(予選成績,I161,K161*7-3)))</f>
        <v/>
      </c>
      <c r="J162" s="1044" t="s">
        <v>4</v>
      </c>
      <c r="K162" s="1163" t="str">
        <f>IF(ISERR(INDEX(予選成績,I161,K161*7)),"",IF(INDEX(予選成績,I161,K161*7)="","",INDEX(予選成績,I161,K161*7)))</f>
        <v/>
      </c>
      <c r="L162" s="1162" t="str">
        <f>IF(ISERR(INDEX(予選成績,L161,N161*7-3)),"",IF(INDEX(予選成績,L161,N161*7-3)="","",INDEX(予選成績,L161,N161*7-3)))</f>
        <v/>
      </c>
      <c r="M162" s="1044" t="s">
        <v>4</v>
      </c>
      <c r="N162" s="1163" t="str">
        <f>IF(ISERR(INDEX(予選成績,L161,N161*7)),"",IF(INDEX(予選成績,L161,N161*7)="","",INDEX(予選成績,L161,N161*7)))</f>
        <v/>
      </c>
      <c r="O162" s="1194"/>
      <c r="P162" s="1195"/>
      <c r="Q162" s="1196"/>
      <c r="R162" s="1194"/>
      <c r="S162" s="1195"/>
      <c r="T162" s="1196"/>
      <c r="U162" s="1194"/>
      <c r="V162" s="1195"/>
      <c r="W162" s="1196"/>
      <c r="X162" s="1196"/>
      <c r="Y162" s="1196"/>
      <c r="Z162" s="1196"/>
      <c r="AA162" s="1196"/>
      <c r="AB162" s="1196"/>
      <c r="AC162" s="1196"/>
      <c r="AD162" s="1196"/>
      <c r="AE162" s="1196"/>
      <c r="AF162" s="1196"/>
      <c r="AG162" s="1196"/>
      <c r="AH162" s="1196"/>
      <c r="AI162" s="1196"/>
      <c r="AJ162" s="1227"/>
      <c r="AK162" s="1227"/>
      <c r="AL162" s="1227"/>
      <c r="AM162" s="1227"/>
      <c r="AN162" s="1229"/>
      <c r="AO162" s="1230"/>
      <c r="AP162" s="1231"/>
      <c r="AQ162" s="1176"/>
      <c r="AR162" s="1233"/>
      <c r="AS162" s="1038"/>
    </row>
    <row r="163" spans="1:45" ht="19.5" hidden="1" customHeight="1">
      <c r="A163" s="1017" t="s">
        <v>120</v>
      </c>
      <c r="B163" s="1059" t="str">
        <f>IF(A163="","＊＊＊＊＊＊＊＊＊＊",IF(ISNA(VLOOKUP(A163,参加ＴＭ,2,FALSE)),"",VLOOKUP(A163,参加ＴＭ,2,FALSE)))</f>
        <v/>
      </c>
      <c r="C163" s="1164"/>
      <c r="D163" s="1124" t="str">
        <f>IF(C164="","",IF(C164=E164,"△",IF(C164&gt;E164,"○","×")))</f>
        <v/>
      </c>
      <c r="E163" s="1159"/>
      <c r="F163" s="1166"/>
      <c r="G163" s="1167"/>
      <c r="H163" s="1168"/>
      <c r="I163" s="1158"/>
      <c r="J163" s="1124" t="str">
        <f>IF(I164="","",IF(I164=K164,"△",IF(I164&gt;K164,"○","×")))</f>
        <v/>
      </c>
      <c r="K163" s="1159"/>
      <c r="L163" s="1158"/>
      <c r="M163" s="1124" t="str">
        <f>IF(L164="","",IF(L164=N164,"△",IF(L164&gt;N164,"○","×")))</f>
        <v/>
      </c>
      <c r="N163" s="1159"/>
      <c r="O163" s="1191"/>
      <c r="P163" s="1192"/>
      <c r="Q163" s="1193"/>
      <c r="R163" s="1191"/>
      <c r="S163" s="1192"/>
      <c r="T163" s="1193"/>
      <c r="U163" s="1191"/>
      <c r="V163" s="1192"/>
      <c r="W163" s="1193"/>
      <c r="X163" s="1193"/>
      <c r="Y163" s="1193"/>
      <c r="Z163" s="1193"/>
      <c r="AA163" s="1193"/>
      <c r="AB163" s="1193"/>
      <c r="AC163" s="1193"/>
      <c r="AD163" s="1193"/>
      <c r="AE163" s="1193"/>
      <c r="AF163" s="1193"/>
      <c r="AG163" s="1193"/>
      <c r="AH163" s="1193"/>
      <c r="AI163" s="1193"/>
      <c r="AJ163" s="1227">
        <f>COUNTIF($C163:$T163,"○")</f>
        <v>0</v>
      </c>
      <c r="AK163" s="1227">
        <f>COUNTIF($C163:$T163,"△")</f>
        <v>0</v>
      </c>
      <c r="AL163" s="1227">
        <f>COUNTIF($C163:$T163,"×")</f>
        <v>0</v>
      </c>
      <c r="AM163" s="1227">
        <f>AJ163*2+AK163</f>
        <v>0</v>
      </c>
      <c r="AN163" s="1229">
        <f>IF(ISERROR(C164+F164+I164+L164+O164+R164),0,C164+F164+I164+L164+O164+R164)</f>
        <v>0</v>
      </c>
      <c r="AO163" s="1230" t="s">
        <v>4</v>
      </c>
      <c r="AP163" s="1231">
        <f>IF(ISERROR(E164+H164+K164+N164+Q164+T164),0,E164+H164+K164+N164+Q164+T164)</f>
        <v>0</v>
      </c>
      <c r="AQ163" s="1170" t="str">
        <f>IF(SUM(Ｊブロック)=600,"",RANK(AS163,Ｊブロック))</f>
        <v/>
      </c>
      <c r="AR163" s="1233"/>
      <c r="AS163" s="1038">
        <f>AM163*10000000+AN163*100000+AR163*100+(100-AP163)</f>
        <v>100</v>
      </c>
    </row>
    <row r="164" spans="1:45" ht="19.5" hidden="1" customHeight="1">
      <c r="A164" s="1017"/>
      <c r="B164" s="1063"/>
      <c r="C164" s="1162" t="str">
        <f>IF(H162="","",H162)</f>
        <v/>
      </c>
      <c r="D164" s="1044" t="s">
        <v>4</v>
      </c>
      <c r="E164" s="1163" t="str">
        <f>IF(F162="","",F162)</f>
        <v/>
      </c>
      <c r="F164" s="1172"/>
      <c r="G164" s="1173"/>
      <c r="H164" s="1174"/>
      <c r="I164" s="1162" t="str">
        <f>IF(ISERR(INDEX(予選成績,I163,K163*7-3)),"",IF(INDEX(予選成績,I163,K163*7-3)="","",INDEX(予選成績,I163,K163*7-3)))</f>
        <v/>
      </c>
      <c r="J164" s="1044" t="s">
        <v>4</v>
      </c>
      <c r="K164" s="1163" t="str">
        <f>IF(ISERR(INDEX(予選成績,I163,K163*7)),"",IF(INDEX(予選成績,I163,K163*7)="","",INDEX(予選成績,I163,K163*7)))</f>
        <v/>
      </c>
      <c r="L164" s="1162" t="str">
        <f>IF(ISERR(INDEX(予選成績,L163,N163*7-3)),"",IF(INDEX(予選成績,L163,N163*7-3)="","",INDEX(予選成績,L163,N163*7-3)))</f>
        <v/>
      </c>
      <c r="M164" s="1044" t="s">
        <v>4</v>
      </c>
      <c r="N164" s="1163" t="str">
        <f>IF(ISERR(INDEX(予選成績,L163,N163*7)),"",IF(INDEX(予選成績,L163,N163*7)="","",INDEX(予選成績,L163,N163*7)))</f>
        <v/>
      </c>
      <c r="O164" s="1194"/>
      <c r="P164" s="1195"/>
      <c r="Q164" s="1196"/>
      <c r="R164" s="1194"/>
      <c r="S164" s="1195"/>
      <c r="T164" s="1196"/>
      <c r="U164" s="1194"/>
      <c r="V164" s="1195"/>
      <c r="W164" s="1196"/>
      <c r="X164" s="1196"/>
      <c r="Y164" s="1196"/>
      <c r="Z164" s="1196"/>
      <c r="AA164" s="1196"/>
      <c r="AB164" s="1196"/>
      <c r="AC164" s="1196"/>
      <c r="AD164" s="1196"/>
      <c r="AE164" s="1196"/>
      <c r="AF164" s="1196"/>
      <c r="AG164" s="1196"/>
      <c r="AH164" s="1196"/>
      <c r="AI164" s="1196"/>
      <c r="AJ164" s="1227"/>
      <c r="AK164" s="1227"/>
      <c r="AL164" s="1227"/>
      <c r="AM164" s="1227"/>
      <c r="AN164" s="1229"/>
      <c r="AO164" s="1230"/>
      <c r="AP164" s="1231"/>
      <c r="AQ164" s="1176"/>
      <c r="AR164" s="1233"/>
      <c r="AS164" s="1038"/>
    </row>
    <row r="165" spans="1:45" ht="19.5" hidden="1" customHeight="1">
      <c r="A165" s="1017" t="s">
        <v>121</v>
      </c>
      <c r="B165" s="1059" t="str">
        <f>IF(A165="","＊＊＊＊＊＊＊＊＊＊",IF(ISNA(VLOOKUP(A165,参加ＴＭ,2,FALSE)),"",VLOOKUP(A165,参加ＴＭ,2,FALSE)))</f>
        <v/>
      </c>
      <c r="C165" s="1164"/>
      <c r="D165" s="1124" t="str">
        <f>IF(C166="","",IF(C166=E166,"△",IF(C166&gt;E166,"○","×")))</f>
        <v/>
      </c>
      <c r="E165" s="1159"/>
      <c r="F165" s="1164"/>
      <c r="G165" s="1124" t="str">
        <f>IF(F166="","",IF(F166=H166,"△",IF(F166&gt;H166,"○","×")))</f>
        <v/>
      </c>
      <c r="H165" s="1159"/>
      <c r="I165" s="1166"/>
      <c r="J165" s="1167"/>
      <c r="K165" s="1168"/>
      <c r="L165" s="1158"/>
      <c r="M165" s="1124" t="str">
        <f>IF(L166="","",IF(L166=N166,"△",IF(L166&gt;N166,"○","×")))</f>
        <v/>
      </c>
      <c r="N165" s="1159"/>
      <c r="O165" s="1191"/>
      <c r="P165" s="1192"/>
      <c r="Q165" s="1193"/>
      <c r="R165" s="1191"/>
      <c r="S165" s="1192"/>
      <c r="T165" s="1193"/>
      <c r="U165" s="1191"/>
      <c r="V165" s="1192"/>
      <c r="W165" s="1193"/>
      <c r="X165" s="1193"/>
      <c r="Y165" s="1193"/>
      <c r="Z165" s="1193"/>
      <c r="AA165" s="1193"/>
      <c r="AB165" s="1193"/>
      <c r="AC165" s="1193"/>
      <c r="AD165" s="1193"/>
      <c r="AE165" s="1193"/>
      <c r="AF165" s="1193"/>
      <c r="AG165" s="1193"/>
      <c r="AH165" s="1193"/>
      <c r="AI165" s="1193"/>
      <c r="AJ165" s="1227">
        <f>COUNTIF($C165:$T165,"○")</f>
        <v>0</v>
      </c>
      <c r="AK165" s="1227">
        <f>COUNTIF($C165:$T165,"△")</f>
        <v>0</v>
      </c>
      <c r="AL165" s="1227">
        <f>COUNTIF($C165:$T165,"×")</f>
        <v>0</v>
      </c>
      <c r="AM165" s="1227">
        <f>AJ165*2+AK165</f>
        <v>0</v>
      </c>
      <c r="AN165" s="1229">
        <f>IF(ISERROR(C166+F166+I166+L166+O166+R166),0,C166+F166+I166+L166+O166+R166)</f>
        <v>0</v>
      </c>
      <c r="AO165" s="1230" t="s">
        <v>4</v>
      </c>
      <c r="AP165" s="1231">
        <f>IF(ISERROR(E166+H166+K166+N166+Q166+T166),0,E166+H166+K166+N166+Q166+T166)</f>
        <v>0</v>
      </c>
      <c r="AQ165" s="1170" t="str">
        <f>IF(SUM(Ｊブロック)=600,"",RANK(AS165,Ｊブロック))</f>
        <v/>
      </c>
      <c r="AR165" s="1233"/>
      <c r="AS165" s="1038">
        <f>AM165*10000000+AN165*100000+AR165*100+(100-AP165)</f>
        <v>100</v>
      </c>
    </row>
    <row r="166" spans="1:45" ht="19.5" hidden="1" customHeight="1">
      <c r="A166" s="1017"/>
      <c r="B166" s="1063"/>
      <c r="C166" s="1162" t="str">
        <f>IF(K162="","",K162)</f>
        <v/>
      </c>
      <c r="D166" s="1044" t="s">
        <v>4</v>
      </c>
      <c r="E166" s="1163" t="str">
        <f>IF(I162="","",I162)</f>
        <v/>
      </c>
      <c r="F166" s="1162" t="str">
        <f>IF(K164="","",K164)</f>
        <v/>
      </c>
      <c r="G166" s="1044" t="s">
        <v>4</v>
      </c>
      <c r="H166" s="1163" t="str">
        <f>IF(I164="","",I164)</f>
        <v/>
      </c>
      <c r="I166" s="1172"/>
      <c r="J166" s="1173"/>
      <c r="K166" s="1174"/>
      <c r="L166" s="1162" t="str">
        <f>IF(ISERR(INDEX(予選成績,L165,N165*7-3)),"",IF(INDEX(予選成績,L165,N165*7-3)="","",INDEX(予選成績,L165,N165*7-3)))</f>
        <v/>
      </c>
      <c r="M166" s="1044" t="s">
        <v>4</v>
      </c>
      <c r="N166" s="1163" t="str">
        <f>IF(ISERR(INDEX(予選成績,L165,N165*7)),"",IF(INDEX(予選成績,L165,N165*7)="","",INDEX(予選成績,L165,N165*7)))</f>
        <v/>
      </c>
      <c r="O166" s="1194"/>
      <c r="P166" s="1195"/>
      <c r="Q166" s="1196"/>
      <c r="R166" s="1194"/>
      <c r="S166" s="1195"/>
      <c r="T166" s="1196"/>
      <c r="U166" s="1194"/>
      <c r="V166" s="1195"/>
      <c r="W166" s="1196"/>
      <c r="X166" s="1196"/>
      <c r="Y166" s="1196"/>
      <c r="Z166" s="1196"/>
      <c r="AA166" s="1196"/>
      <c r="AB166" s="1196"/>
      <c r="AC166" s="1196"/>
      <c r="AD166" s="1196"/>
      <c r="AE166" s="1196"/>
      <c r="AF166" s="1196"/>
      <c r="AG166" s="1196"/>
      <c r="AH166" s="1196"/>
      <c r="AI166" s="1196"/>
      <c r="AJ166" s="1227"/>
      <c r="AK166" s="1227"/>
      <c r="AL166" s="1227"/>
      <c r="AM166" s="1227"/>
      <c r="AN166" s="1229"/>
      <c r="AO166" s="1230"/>
      <c r="AP166" s="1231"/>
      <c r="AQ166" s="1176"/>
      <c r="AR166" s="1233"/>
      <c r="AS166" s="1038"/>
    </row>
    <row r="167" spans="1:45" ht="19.5" hidden="1" customHeight="1">
      <c r="A167" s="1017" t="s">
        <v>122</v>
      </c>
      <c r="B167" s="1059" t="str">
        <f>IF(A167="","＊＊＊＊＊＊＊＊＊＊",IF(ISNA(VLOOKUP(A167,参加ＴＭ,2,FALSE)),"",VLOOKUP(A167,参加ＴＭ,2,FALSE)))</f>
        <v/>
      </c>
      <c r="C167" s="1164"/>
      <c r="D167" s="1124" t="str">
        <f>IF(C168="","",IF(C168=E168,"△",IF(C168&gt;E168,"○","×")))</f>
        <v/>
      </c>
      <c r="E167" s="1159"/>
      <c r="F167" s="1164"/>
      <c r="G167" s="1124" t="str">
        <f>IF(F168="","",IF(F168=H168,"△",IF(F168&gt;H168,"○","×")))</f>
        <v/>
      </c>
      <c r="H167" s="1159"/>
      <c r="I167" s="1164"/>
      <c r="J167" s="1124" t="str">
        <f>IF(I168="","",IF(I168=K168,"△",IF(I168&gt;K168,"○","×")))</f>
        <v/>
      </c>
      <c r="K167" s="1165"/>
      <c r="L167" s="1166"/>
      <c r="M167" s="1167"/>
      <c r="N167" s="1168"/>
      <c r="O167" s="1191"/>
      <c r="P167" s="1192"/>
      <c r="Q167" s="1193"/>
      <c r="R167" s="1191"/>
      <c r="S167" s="1192"/>
      <c r="T167" s="1193"/>
      <c r="U167" s="1191"/>
      <c r="V167" s="1192"/>
      <c r="W167" s="1193"/>
      <c r="X167" s="1193"/>
      <c r="Y167" s="1193"/>
      <c r="Z167" s="1193"/>
      <c r="AA167" s="1193"/>
      <c r="AB167" s="1193"/>
      <c r="AC167" s="1193"/>
      <c r="AD167" s="1193"/>
      <c r="AE167" s="1193"/>
      <c r="AF167" s="1193"/>
      <c r="AG167" s="1193"/>
      <c r="AH167" s="1193"/>
      <c r="AI167" s="1193"/>
      <c r="AJ167" s="1227">
        <f>COUNTIF($C167:$T167,"○")</f>
        <v>0</v>
      </c>
      <c r="AK167" s="1227">
        <f>COUNTIF($C167:$T167,"△")</f>
        <v>0</v>
      </c>
      <c r="AL167" s="1227">
        <f>COUNTIF($C167:$T167,"×")</f>
        <v>0</v>
      </c>
      <c r="AM167" s="1227">
        <f>AJ167*2+AK167</f>
        <v>0</v>
      </c>
      <c r="AN167" s="1229">
        <f>IF(ISERROR(C168+F168+I168+L168+O168+R168),0,C168+F168+I168+L168+O168+R168)</f>
        <v>0</v>
      </c>
      <c r="AO167" s="1230" t="s">
        <v>4</v>
      </c>
      <c r="AP167" s="1231">
        <f>IF(ISERROR(E168+H168+K168+N168+Q168+T168),0,E168+H168+K168+N168+Q168+T168)</f>
        <v>0</v>
      </c>
      <c r="AQ167" s="1170" t="str">
        <f>IF(SUM(Ｊブロック)=600,"",RANK(AS167,Ｊブロック))</f>
        <v/>
      </c>
      <c r="AR167" s="1233"/>
      <c r="AS167" s="1038">
        <f>AM167*10000000+AN167*100000+AR167*100+(100-AP167)</f>
        <v>100</v>
      </c>
    </row>
    <row r="168" spans="1:45" ht="19.5" hidden="1" customHeight="1">
      <c r="A168" s="1017"/>
      <c r="B168" s="1063"/>
      <c r="C168" s="1162" t="str">
        <f>IF(N162="","",N162)</f>
        <v/>
      </c>
      <c r="D168" s="1044" t="s">
        <v>4</v>
      </c>
      <c r="E168" s="1163" t="str">
        <f>IF(L162="","",L162)</f>
        <v/>
      </c>
      <c r="F168" s="1162" t="str">
        <f>IF(N164="","",N164)</f>
        <v/>
      </c>
      <c r="G168" s="1044" t="s">
        <v>4</v>
      </c>
      <c r="H168" s="1163" t="str">
        <f>IF(L164="","",L164)</f>
        <v/>
      </c>
      <c r="I168" s="1162" t="str">
        <f>IF(N166="","",N166)</f>
        <v/>
      </c>
      <c r="J168" s="1044" t="s">
        <v>4</v>
      </c>
      <c r="K168" s="1171" t="str">
        <f>IF(L166="","",L166)</f>
        <v/>
      </c>
      <c r="L168" s="1172"/>
      <c r="M168" s="1173"/>
      <c r="N168" s="1174"/>
      <c r="O168" s="1194"/>
      <c r="P168" s="1195"/>
      <c r="Q168" s="1196"/>
      <c r="R168" s="1194"/>
      <c r="S168" s="1195"/>
      <c r="T168" s="1196"/>
      <c r="U168" s="1194"/>
      <c r="V168" s="1195"/>
      <c r="W168" s="1196"/>
      <c r="X168" s="1196"/>
      <c r="Y168" s="1196"/>
      <c r="Z168" s="1196"/>
      <c r="AA168" s="1196"/>
      <c r="AB168" s="1196"/>
      <c r="AC168" s="1196"/>
      <c r="AD168" s="1196"/>
      <c r="AE168" s="1196"/>
      <c r="AF168" s="1196"/>
      <c r="AG168" s="1196"/>
      <c r="AH168" s="1196"/>
      <c r="AI168" s="1196"/>
      <c r="AJ168" s="1227"/>
      <c r="AK168" s="1227"/>
      <c r="AL168" s="1227"/>
      <c r="AM168" s="1227"/>
      <c r="AN168" s="1229"/>
      <c r="AO168" s="1230"/>
      <c r="AP168" s="1231"/>
      <c r="AQ168" s="1176"/>
      <c r="AR168" s="1233"/>
      <c r="AS168" s="1038"/>
    </row>
    <row r="169" spans="1:45" ht="19.5" hidden="1" customHeight="1">
      <c r="A169" s="1017"/>
      <c r="B169" s="1059" t="str">
        <f>IF(A169="","＊＊＊＊＊＊＊＊＊＊",IF(ISNA(VLOOKUP(A169,参加ＴＭ,2,FALSE)),"",VLOOKUP(A169,参加ＴＭ,2,FALSE)))</f>
        <v>＊＊＊＊＊＊＊＊＊＊</v>
      </c>
      <c r="C169" s="1164"/>
      <c r="D169" s="1124" t="str">
        <f>IF(C170="","",IF(C170=E170,"△",IF(C170&gt;E170,"○","×")))</f>
        <v/>
      </c>
      <c r="E169" s="1159"/>
      <c r="F169" s="1164"/>
      <c r="G169" s="1124" t="str">
        <f>IF(F170="","",IF(F170=H170,"△",IF(F170&gt;H170,"○","×")))</f>
        <v/>
      </c>
      <c r="H169" s="1159"/>
      <c r="I169" s="1164"/>
      <c r="J169" s="1124" t="str">
        <f>IF(I170="","",IF(I170=K170,"△",IF(I170&gt;K170,"○","×")))</f>
        <v/>
      </c>
      <c r="K169" s="1165"/>
      <c r="L169" s="1164"/>
      <c r="M169" s="1124" t="str">
        <f>IF(L170="","",IF(L170=N170,"△",IF(L170&gt;N170,"○","×")))</f>
        <v/>
      </c>
      <c r="N169" s="1165"/>
      <c r="O169" s="1166"/>
      <c r="P169" s="1167"/>
      <c r="Q169" s="1168"/>
      <c r="R169" s="1197"/>
      <c r="S169" s="1198"/>
      <c r="T169" s="1199"/>
      <c r="U169" s="1199"/>
      <c r="V169" s="1199"/>
      <c r="W169" s="1199"/>
      <c r="X169" s="1199"/>
      <c r="Y169" s="1199"/>
      <c r="Z169" s="1199"/>
      <c r="AA169" s="1199"/>
      <c r="AB169" s="1199"/>
      <c r="AC169" s="1199"/>
      <c r="AD169" s="1199"/>
      <c r="AE169" s="1199"/>
      <c r="AF169" s="1199"/>
      <c r="AG169" s="1199"/>
      <c r="AH169" s="1199"/>
      <c r="AI169" s="1199"/>
      <c r="AJ169" s="1227">
        <f>COUNTIF($C169:$T169,"○")</f>
        <v>0</v>
      </c>
      <c r="AK169" s="1227">
        <f>COUNTIF($C169:$T169,"△")</f>
        <v>0</v>
      </c>
      <c r="AL169" s="1227">
        <f>COUNTIF($C169:$T169,"×")</f>
        <v>0</v>
      </c>
      <c r="AM169" s="1227">
        <f>AJ169*2+AK169</f>
        <v>0</v>
      </c>
      <c r="AN169" s="1229">
        <f>IF(ISERROR(C170+F170+I170+L170+O170+R170),0,C170+F170+I170+L170+O170+R170)</f>
        <v>0</v>
      </c>
      <c r="AO169" s="1230" t="s">
        <v>4</v>
      </c>
      <c r="AP169" s="1231">
        <f>IF(ISERROR(E170+H170+K170+N170+Q170+T170),0,E170+H170+K170+N170+Q170+T170)</f>
        <v>0</v>
      </c>
      <c r="AQ169" s="1170" t="str">
        <f>IF(SUM(Ｊブロック)=600,"",RANK(AS169,Ｊブロック))</f>
        <v/>
      </c>
      <c r="AR169" s="1233"/>
      <c r="AS169" s="1038">
        <f>AM169*10000000+AN169*100000+AR169*100+(100-AP169)</f>
        <v>100</v>
      </c>
    </row>
    <row r="170" spans="1:45" ht="19.5" hidden="1" customHeight="1">
      <c r="A170" s="1017"/>
      <c r="B170" s="1063"/>
      <c r="C170" s="1162" t="str">
        <f>IF(Q162="","",Q162)</f>
        <v/>
      </c>
      <c r="D170" s="1044" t="s">
        <v>4</v>
      </c>
      <c r="E170" s="1163" t="str">
        <f>IF(O162="","",O162)</f>
        <v/>
      </c>
      <c r="F170" s="1162" t="str">
        <f>IF(Q164="","",Q164)</f>
        <v/>
      </c>
      <c r="G170" s="1044" t="s">
        <v>4</v>
      </c>
      <c r="H170" s="1163" t="str">
        <f>IF(O164="","",O164)</f>
        <v/>
      </c>
      <c r="I170" s="1162" t="str">
        <f>IF(Q166="","",Q166)</f>
        <v/>
      </c>
      <c r="J170" s="1044" t="s">
        <v>4</v>
      </c>
      <c r="K170" s="1171" t="str">
        <f>IF(O166="","",O166)</f>
        <v/>
      </c>
      <c r="L170" s="1162" t="str">
        <f>IF(Q168="","",Q168)</f>
        <v/>
      </c>
      <c r="M170" s="1044" t="s">
        <v>4</v>
      </c>
      <c r="N170" s="1171" t="str">
        <f>IF(O168="","",O168)</f>
        <v/>
      </c>
      <c r="O170" s="1172"/>
      <c r="P170" s="1173"/>
      <c r="Q170" s="1174"/>
      <c r="R170" s="1200"/>
      <c r="S170" s="1201"/>
      <c r="T170" s="1202"/>
      <c r="U170" s="1202"/>
      <c r="V170" s="1202"/>
      <c r="W170" s="1202"/>
      <c r="X170" s="1202"/>
      <c r="Y170" s="1202"/>
      <c r="Z170" s="1202"/>
      <c r="AA170" s="1202"/>
      <c r="AB170" s="1202"/>
      <c r="AC170" s="1202"/>
      <c r="AD170" s="1202"/>
      <c r="AE170" s="1202"/>
      <c r="AF170" s="1202"/>
      <c r="AG170" s="1202"/>
      <c r="AH170" s="1202"/>
      <c r="AI170" s="1202"/>
      <c r="AJ170" s="1227"/>
      <c r="AK170" s="1227"/>
      <c r="AL170" s="1227"/>
      <c r="AM170" s="1227"/>
      <c r="AN170" s="1229"/>
      <c r="AO170" s="1230"/>
      <c r="AP170" s="1231"/>
      <c r="AQ170" s="1176"/>
      <c r="AR170" s="1233"/>
      <c r="AS170" s="1038"/>
    </row>
    <row r="171" spans="1:45" ht="19.5" hidden="1" customHeight="1">
      <c r="A171" s="1017"/>
      <c r="B171" s="1059" t="str">
        <f>IF(A171="","＊＊＊＊＊＊＊＊＊＊",IF(ISNA(VLOOKUP(A171,参加ＴＭ,2,FALSE)),"",VLOOKUP(A171,参加ＴＭ,2,FALSE)))</f>
        <v>＊＊＊＊＊＊＊＊＊＊</v>
      </c>
      <c r="C171" s="1164"/>
      <c r="D171" s="1124" t="str">
        <f>IF(C172="","",IF(C172=E172,"△",IF(C172&gt;E172,"○","×")))</f>
        <v/>
      </c>
      <c r="E171" s="1159"/>
      <c r="F171" s="1164"/>
      <c r="G171" s="1124" t="str">
        <f>IF(F172="","",IF(F172=H172,"△",IF(F172&gt;H172,"○","×")))</f>
        <v/>
      </c>
      <c r="H171" s="1159"/>
      <c r="I171" s="1164"/>
      <c r="J171" s="1124" t="str">
        <f>IF(I172="","",IF(I172=K172,"△",IF(I172&gt;K172,"○","×")))</f>
        <v/>
      </c>
      <c r="K171" s="1165"/>
      <c r="L171" s="1164"/>
      <c r="M171" s="1124" t="str">
        <f>IF(L172="","",IF(L172=N172,"△",IF(L172&gt;N172,"○","×")))</f>
        <v/>
      </c>
      <c r="N171" s="1165"/>
      <c r="O171" s="1164"/>
      <c r="P171" s="1124" t="str">
        <f>IF(O172="","",IF(O172=Q172,"△",IF(O172&gt;Q172,"○","×")))</f>
        <v/>
      </c>
      <c r="Q171" s="1165"/>
      <c r="R171" s="1203"/>
      <c r="S171" s="1204"/>
      <c r="T171" s="1205"/>
      <c r="U171" s="1206"/>
      <c r="V171" s="1206"/>
      <c r="W171" s="1206"/>
      <c r="X171" s="1206"/>
      <c r="Y171" s="1206"/>
      <c r="Z171" s="1206"/>
      <c r="AA171" s="1206"/>
      <c r="AB171" s="1206"/>
      <c r="AC171" s="1206"/>
      <c r="AD171" s="1206"/>
      <c r="AE171" s="1206"/>
      <c r="AF171" s="1206"/>
      <c r="AG171" s="1206"/>
      <c r="AH171" s="1206"/>
      <c r="AI171" s="1206"/>
      <c r="AJ171" s="1227">
        <f>COUNTIF($C171:$T171,"○")</f>
        <v>0</v>
      </c>
      <c r="AK171" s="1227">
        <f>COUNTIF($C171:$T171,"△")</f>
        <v>0</v>
      </c>
      <c r="AL171" s="1227">
        <f>COUNTIF($C171:$T171,"×")</f>
        <v>0</v>
      </c>
      <c r="AM171" s="1227">
        <f>AJ171*2+AK171</f>
        <v>0</v>
      </c>
      <c r="AN171" s="1229">
        <f>IF(ISERROR(C172+F172+I172+L172+O172+R172),0,C172+F172+I172+L172+O172+R172)</f>
        <v>0</v>
      </c>
      <c r="AO171" s="1230" t="s">
        <v>4</v>
      </c>
      <c r="AP171" s="1231">
        <f>IF(ISERROR(E172+H172+K172+N172+Q172+T172),0,E172+H172+K172+N172+Q172+T172)</f>
        <v>0</v>
      </c>
      <c r="AQ171" s="1170" t="str">
        <f>IF(SUM(Ｊブロック)=600,"",RANK(AS171,Ｊブロック))</f>
        <v/>
      </c>
      <c r="AR171" s="1233"/>
      <c r="AS171" s="1038">
        <f>AM171*10000000+AN171*100000+AR171*100+(100-AP171)</f>
        <v>100</v>
      </c>
    </row>
    <row r="172" spans="1:45" ht="19.5" hidden="1" customHeight="1">
      <c r="A172" s="1017"/>
      <c r="B172" s="1063"/>
      <c r="C172" s="1162" t="str">
        <f>IF(T162="","",T162)</f>
        <v/>
      </c>
      <c r="D172" s="1044" t="s">
        <v>4</v>
      </c>
      <c r="E172" s="1163" t="str">
        <f>IF(R162="","",R162)</f>
        <v/>
      </c>
      <c r="F172" s="1162" t="str">
        <f>IF(T164="","",T164)</f>
        <v/>
      </c>
      <c r="G172" s="1044" t="s">
        <v>4</v>
      </c>
      <c r="H172" s="1163" t="str">
        <f>IF(R164="","",R164)</f>
        <v/>
      </c>
      <c r="I172" s="1162" t="str">
        <f>IF(T166="","",T166)</f>
        <v/>
      </c>
      <c r="J172" s="1044" t="s">
        <v>4</v>
      </c>
      <c r="K172" s="1171" t="str">
        <f>IF(R166="","",R166)</f>
        <v/>
      </c>
      <c r="L172" s="1162" t="str">
        <f>IF(T168="","",T168)</f>
        <v/>
      </c>
      <c r="M172" s="1044" t="s">
        <v>4</v>
      </c>
      <c r="N172" s="1171" t="str">
        <f>IF(R168="","",R168)</f>
        <v/>
      </c>
      <c r="O172" s="1162" t="str">
        <f>IF(T170="","",T170)</f>
        <v/>
      </c>
      <c r="P172" s="1044" t="s">
        <v>4</v>
      </c>
      <c r="Q172" s="1171" t="str">
        <f>IF(R170="","",R170)</f>
        <v/>
      </c>
      <c r="R172" s="1207"/>
      <c r="S172" s="1208"/>
      <c r="T172" s="1209"/>
      <c r="U172" s="1210"/>
      <c r="V172" s="1210"/>
      <c r="W172" s="1210"/>
      <c r="X172" s="1210"/>
      <c r="Y172" s="1210"/>
      <c r="Z172" s="1210"/>
      <c r="AA172" s="1210"/>
      <c r="AB172" s="1210"/>
      <c r="AC172" s="1210"/>
      <c r="AD172" s="1210"/>
      <c r="AE172" s="1210"/>
      <c r="AF172" s="1210"/>
      <c r="AG172" s="1210"/>
      <c r="AH172" s="1210"/>
      <c r="AI172" s="1210"/>
      <c r="AJ172" s="1227"/>
      <c r="AK172" s="1227"/>
      <c r="AL172" s="1227"/>
      <c r="AM172" s="1227"/>
      <c r="AN172" s="1229"/>
      <c r="AO172" s="1230"/>
      <c r="AP172" s="1231"/>
      <c r="AQ172" s="1176"/>
      <c r="AR172" s="1233"/>
      <c r="AS172" s="1038"/>
    </row>
    <row r="173" spans="1:45" ht="19.5" hidden="1" customHeight="1"/>
    <row r="174" spans="1:45" s="258" customFormat="1" ht="19.5" hidden="1" customHeight="1">
      <c r="A174" s="1005" t="s">
        <v>693</v>
      </c>
      <c r="B174" s="1006"/>
      <c r="D174" s="652"/>
      <c r="G174" s="652"/>
      <c r="J174" s="652"/>
      <c r="M174" s="652"/>
      <c r="P174" s="652"/>
      <c r="AN174" s="1007"/>
      <c r="AO174" s="1008"/>
      <c r="AP174" s="1007"/>
      <c r="AQ174" s="1006"/>
      <c r="AR174" s="1006"/>
    </row>
    <row r="175" spans="1:45" s="258" customFormat="1" ht="19.5" hidden="1" customHeight="1">
      <c r="A175" s="1009" t="s">
        <v>5</v>
      </c>
      <c r="B175" s="1009"/>
      <c r="C175" s="1010">
        <v>1</v>
      </c>
      <c r="D175" s="1010"/>
      <c r="E175" s="1010"/>
      <c r="F175" s="1010">
        <v>2</v>
      </c>
      <c r="G175" s="1010"/>
      <c r="H175" s="1010"/>
      <c r="I175" s="1010">
        <v>3</v>
      </c>
      <c r="J175" s="1010"/>
      <c r="K175" s="1010"/>
      <c r="L175" s="1010">
        <v>4</v>
      </c>
      <c r="M175" s="1010"/>
      <c r="N175" s="1010"/>
      <c r="O175" s="1211"/>
      <c r="P175" s="1211"/>
      <c r="Q175" s="1211"/>
      <c r="R175" s="1212"/>
      <c r="S175" s="1212"/>
      <c r="T175" s="1212"/>
      <c r="U175" s="1212"/>
      <c r="V175" s="1212"/>
      <c r="W175" s="1212"/>
      <c r="X175" s="1213"/>
      <c r="Y175" s="1213"/>
      <c r="Z175" s="1213"/>
      <c r="AA175" s="1213"/>
      <c r="AB175" s="1213"/>
      <c r="AC175" s="1213"/>
      <c r="AD175" s="1213"/>
      <c r="AE175" s="1213"/>
      <c r="AF175" s="1213"/>
      <c r="AG175" s="1190"/>
      <c r="AH175" s="1190"/>
      <c r="AI175" s="1190"/>
      <c r="AJ175" s="1015" t="s">
        <v>1</v>
      </c>
      <c r="AK175" s="1015" t="s">
        <v>2</v>
      </c>
      <c r="AL175" s="1015" t="s">
        <v>3</v>
      </c>
      <c r="AM175" s="1016" t="s">
        <v>0</v>
      </c>
      <c r="AN175" s="1010" t="s">
        <v>7</v>
      </c>
      <c r="AO175" s="1010"/>
      <c r="AP175" s="1010"/>
      <c r="AQ175" s="1016" t="s">
        <v>6</v>
      </c>
      <c r="AR175" s="1016" t="s">
        <v>42</v>
      </c>
    </row>
    <row r="176" spans="1:45" ht="19.5" hidden="1" customHeight="1">
      <c r="A176" s="1017" t="s">
        <v>123</v>
      </c>
      <c r="B176" s="1059" t="str">
        <f>IF(A176="","＊＊＊＊＊＊＊＊＊＊",IF(ISNA(VLOOKUP(A176,参加ＴＭ,2,FALSE)),"",VLOOKUP(A176,参加ＴＭ,2,FALSE)))</f>
        <v/>
      </c>
      <c r="C176" s="1166"/>
      <c r="D176" s="1167"/>
      <c r="E176" s="1168"/>
      <c r="F176" s="1158"/>
      <c r="G176" s="1124" t="str">
        <f>IF(F177="","",IF(F177=H177,"△",IF(F177&gt;H177,"○","×")))</f>
        <v/>
      </c>
      <c r="H176" s="1159"/>
      <c r="I176" s="1158"/>
      <c r="J176" s="1124" t="str">
        <f>IF(I177="","",IF(I177=K177,"△",IF(I177&gt;K177,"○","×")))</f>
        <v/>
      </c>
      <c r="K176" s="1159"/>
      <c r="L176" s="1158"/>
      <c r="M176" s="1124" t="str">
        <f>IF(L177="","",IF(L177=N177,"△",IF(L177&gt;N177,"○","×")))</f>
        <v/>
      </c>
      <c r="N176" s="1159"/>
      <c r="O176" s="1214"/>
      <c r="P176" s="1215"/>
      <c r="Q176" s="1216"/>
      <c r="R176" s="1177"/>
      <c r="S176" s="1178"/>
      <c r="T176" s="1179"/>
      <c r="U176" s="1177"/>
      <c r="V176" s="1178"/>
      <c r="W176" s="1179"/>
      <c r="X176" s="1179"/>
      <c r="Y176" s="1179"/>
      <c r="Z176" s="1179"/>
      <c r="AA176" s="1179"/>
      <c r="AB176" s="1179"/>
      <c r="AC176" s="1179"/>
      <c r="AD176" s="1179"/>
      <c r="AE176" s="1179"/>
      <c r="AF176" s="1179"/>
      <c r="AG176" s="1199"/>
      <c r="AH176" s="1199"/>
      <c r="AI176" s="1199"/>
      <c r="AJ176" s="1227">
        <f>COUNTIF($C176:$T176,"○")</f>
        <v>0</v>
      </c>
      <c r="AK176" s="1227">
        <f>COUNTIF($C176:$T176,"△")</f>
        <v>0</v>
      </c>
      <c r="AL176" s="1227">
        <f>COUNTIF($C176:$T176,"×")</f>
        <v>0</v>
      </c>
      <c r="AM176" s="1227">
        <f>AJ176*2+AK176</f>
        <v>0</v>
      </c>
      <c r="AN176" s="1229">
        <f>IF(ISERROR(C177+F177+I177+L177+O177+R177),0,C177+F177+I177+L177+O177+R177)</f>
        <v>0</v>
      </c>
      <c r="AO176" s="1230" t="s">
        <v>4</v>
      </c>
      <c r="AP176" s="1231">
        <f>IF(ISERROR(E177+H177+K177+N177+Q177+T177),0,E177+H177+K177+N177+Q177+T177)</f>
        <v>0</v>
      </c>
      <c r="AQ176" s="1170" t="str">
        <f>IF(SUM(Ｋブロック)=600,"",RANK(AS176,Ｋブロック))</f>
        <v/>
      </c>
      <c r="AR176" s="1233"/>
      <c r="AS176" s="1038">
        <f>AM176*10000000+AN176*100000+AR176*100+(100-AP176)</f>
        <v>100</v>
      </c>
    </row>
    <row r="177" spans="1:45" ht="19.5" hidden="1" customHeight="1">
      <c r="A177" s="1017"/>
      <c r="B177" s="1063"/>
      <c r="C177" s="1172"/>
      <c r="D177" s="1173"/>
      <c r="E177" s="1174"/>
      <c r="F177" s="1162" t="str">
        <f>IF(ISERR(INDEX(予選成績,F176,H176*7-3)),"",IF(INDEX(予選成績,F176,H176*7-3)="","",INDEX(予選成績,F176,H176*7-3)))</f>
        <v/>
      </c>
      <c r="G177" s="1044" t="s">
        <v>4</v>
      </c>
      <c r="H177" s="1163" t="str">
        <f>IF(ISERR(INDEX(予選成績,F176,H176*7)),"",IF(INDEX(予選成績,F176,H176*7)="","",INDEX(予選成績,F176,H176*7)))</f>
        <v/>
      </c>
      <c r="I177" s="1162" t="str">
        <f>IF(ISERR(INDEX(予選成績,I176,K176*7-3)),"",IF(INDEX(予選成績,I176,K176*7-3)="","",INDEX(予選成績,I176,K176*7-3)))</f>
        <v/>
      </c>
      <c r="J177" s="1044" t="s">
        <v>4</v>
      </c>
      <c r="K177" s="1163" t="str">
        <f>IF(ISERR(INDEX(予選成績,I176,K176*7)),"",IF(INDEX(予選成績,I176,K176*7)="","",INDEX(予選成績,I176,K176*7)))</f>
        <v/>
      </c>
      <c r="L177" s="1162" t="str">
        <f>IF(ISERR(INDEX(予選成績,L176,N176*7-3)),"",IF(INDEX(予選成績,L176,N176*7-3)="","",INDEX(予選成績,L176,N176*7-3)))</f>
        <v/>
      </c>
      <c r="M177" s="1044" t="s">
        <v>4</v>
      </c>
      <c r="N177" s="1163" t="str">
        <f>IF(ISERR(INDEX(予選成績,L176,N176*7)),"",IF(INDEX(予選成績,L176,N176*7)="","",INDEX(予選成績,L176,N176*7)))</f>
        <v/>
      </c>
      <c r="O177" s="1217"/>
      <c r="P177" s="1218"/>
      <c r="Q177" s="1219"/>
      <c r="R177" s="1180"/>
      <c r="S177" s="1181"/>
      <c r="T177" s="1182"/>
      <c r="U177" s="1180"/>
      <c r="V177" s="1181"/>
      <c r="W177" s="1182"/>
      <c r="X177" s="1182"/>
      <c r="Y177" s="1182"/>
      <c r="Z177" s="1182"/>
      <c r="AA177" s="1182"/>
      <c r="AB177" s="1182"/>
      <c r="AC177" s="1182"/>
      <c r="AD177" s="1182"/>
      <c r="AE177" s="1182"/>
      <c r="AF177" s="1182"/>
      <c r="AG177" s="1202"/>
      <c r="AH177" s="1202"/>
      <c r="AI177" s="1202"/>
      <c r="AJ177" s="1227"/>
      <c r="AK177" s="1227"/>
      <c r="AL177" s="1227"/>
      <c r="AM177" s="1227"/>
      <c r="AN177" s="1229"/>
      <c r="AO177" s="1230"/>
      <c r="AP177" s="1231"/>
      <c r="AQ177" s="1176"/>
      <c r="AR177" s="1233"/>
      <c r="AS177" s="1038"/>
    </row>
    <row r="178" spans="1:45" ht="19.5" hidden="1" customHeight="1">
      <c r="A178" s="1017" t="s">
        <v>124</v>
      </c>
      <c r="B178" s="1059" t="str">
        <f>IF(A178="","＊＊＊＊＊＊＊＊＊＊",IF(ISNA(VLOOKUP(A178,参加ＴＭ,2,FALSE)),"",VLOOKUP(A178,参加ＴＭ,2,FALSE)))</f>
        <v/>
      </c>
      <c r="C178" s="1164"/>
      <c r="D178" s="1124" t="str">
        <f>IF(C179="","",IF(C179=E179,"△",IF(C179&gt;E179,"○","×")))</f>
        <v/>
      </c>
      <c r="E178" s="1159"/>
      <c r="F178" s="1166"/>
      <c r="G178" s="1167"/>
      <c r="H178" s="1168"/>
      <c r="I178" s="1158"/>
      <c r="J178" s="1124" t="str">
        <f>IF(I179="","",IF(I179=K179,"△",IF(I179&gt;K179,"○","×")))</f>
        <v/>
      </c>
      <c r="K178" s="1159"/>
      <c r="L178" s="1158"/>
      <c r="M178" s="1124" t="str">
        <f>IF(L179="","",IF(L179=N179,"△",IF(L179&gt;N179,"○","×")))</f>
        <v/>
      </c>
      <c r="N178" s="1159"/>
      <c r="O178" s="1214"/>
      <c r="P178" s="1215"/>
      <c r="Q178" s="1216"/>
      <c r="R178" s="1177"/>
      <c r="S178" s="1178"/>
      <c r="T178" s="1179"/>
      <c r="U178" s="1177"/>
      <c r="V178" s="1178"/>
      <c r="W178" s="1179"/>
      <c r="X178" s="1179"/>
      <c r="Y178" s="1179"/>
      <c r="Z178" s="1179"/>
      <c r="AA178" s="1179"/>
      <c r="AB178" s="1179"/>
      <c r="AC178" s="1179"/>
      <c r="AD178" s="1179"/>
      <c r="AE178" s="1179"/>
      <c r="AF178" s="1179"/>
      <c r="AG178" s="1199"/>
      <c r="AH178" s="1199"/>
      <c r="AI178" s="1199"/>
      <c r="AJ178" s="1227">
        <f>COUNTIF($C178:$T178,"○")</f>
        <v>0</v>
      </c>
      <c r="AK178" s="1227">
        <f>COUNTIF($C178:$T178,"△")</f>
        <v>0</v>
      </c>
      <c r="AL178" s="1227">
        <f>COUNTIF($C178:$T178,"×")</f>
        <v>0</v>
      </c>
      <c r="AM178" s="1227">
        <f>AJ178*2+AK178</f>
        <v>0</v>
      </c>
      <c r="AN178" s="1229">
        <f>IF(ISERROR(C179+F179+I179+L179+O179+R179),0,C179+F179+I179+L179+O179+R179)</f>
        <v>0</v>
      </c>
      <c r="AO178" s="1230" t="s">
        <v>4</v>
      </c>
      <c r="AP178" s="1231">
        <f>IF(ISERROR(E179+H179+K179+N179+Q179+T179),0,E179+H179+K179+N179+Q179+T179)</f>
        <v>0</v>
      </c>
      <c r="AQ178" s="1170" t="str">
        <f>IF(SUM(Ｋブロック)=600,"",RANK(AS178,Ｋブロック))</f>
        <v/>
      </c>
      <c r="AR178" s="1233"/>
      <c r="AS178" s="1038">
        <f>AM178*10000000+AN178*100000+AR178*100+(100-AP178)</f>
        <v>100</v>
      </c>
    </row>
    <row r="179" spans="1:45" ht="19.5" hidden="1" customHeight="1">
      <c r="A179" s="1017"/>
      <c r="B179" s="1063"/>
      <c r="C179" s="1162" t="str">
        <f>IF(H177="","",H177)</f>
        <v/>
      </c>
      <c r="D179" s="1044" t="s">
        <v>4</v>
      </c>
      <c r="E179" s="1163" t="str">
        <f>IF(F177="","",F177)</f>
        <v/>
      </c>
      <c r="F179" s="1172"/>
      <c r="G179" s="1173"/>
      <c r="H179" s="1174"/>
      <c r="I179" s="1162" t="str">
        <f>IF(ISERR(INDEX(予選成績,I178,K178*7-3)),"",IF(INDEX(予選成績,I178,K178*7-3)="","",INDEX(予選成績,I178,K178*7-3)))</f>
        <v/>
      </c>
      <c r="J179" s="1044" t="s">
        <v>4</v>
      </c>
      <c r="K179" s="1163" t="str">
        <f>IF(ISERR(INDEX(予選成績,I178,K178*7)),"",IF(INDEX(予選成績,I178,K178*7)="","",INDEX(予選成績,I178,K178*7)))</f>
        <v/>
      </c>
      <c r="L179" s="1162" t="str">
        <f>IF(ISERR(INDEX(予選成績,L178,N178*7-3)),"",IF(INDEX(予選成績,L178,N178*7-3)="","",INDEX(予選成績,L178,N178*7-3)))</f>
        <v/>
      </c>
      <c r="M179" s="1044" t="s">
        <v>4</v>
      </c>
      <c r="N179" s="1163" t="str">
        <f>IF(ISERR(INDEX(予選成績,L178,N178*7)),"",IF(INDEX(予選成績,L178,N178*7)="","",INDEX(予選成績,L178,N178*7)))</f>
        <v/>
      </c>
      <c r="O179" s="1217"/>
      <c r="P179" s="1218"/>
      <c r="Q179" s="1219"/>
      <c r="R179" s="1180"/>
      <c r="S179" s="1181"/>
      <c r="T179" s="1182"/>
      <c r="U179" s="1180"/>
      <c r="V179" s="1181"/>
      <c r="W179" s="1182"/>
      <c r="X179" s="1182"/>
      <c r="Y179" s="1182"/>
      <c r="Z179" s="1182"/>
      <c r="AA179" s="1182"/>
      <c r="AB179" s="1182"/>
      <c r="AC179" s="1182"/>
      <c r="AD179" s="1182"/>
      <c r="AE179" s="1182"/>
      <c r="AF179" s="1182"/>
      <c r="AG179" s="1202"/>
      <c r="AH179" s="1202"/>
      <c r="AI179" s="1202"/>
      <c r="AJ179" s="1227"/>
      <c r="AK179" s="1227"/>
      <c r="AL179" s="1227"/>
      <c r="AM179" s="1227"/>
      <c r="AN179" s="1229"/>
      <c r="AO179" s="1230"/>
      <c r="AP179" s="1231"/>
      <c r="AQ179" s="1176"/>
      <c r="AR179" s="1233"/>
      <c r="AS179" s="1038"/>
    </row>
    <row r="180" spans="1:45" ht="19.5" hidden="1" customHeight="1">
      <c r="A180" s="1017" t="s">
        <v>125</v>
      </c>
      <c r="B180" s="1059" t="str">
        <f>IF(A180="","＊＊＊＊＊＊＊＊＊＊",IF(ISNA(VLOOKUP(A180,参加ＴＭ,2,FALSE)),"",VLOOKUP(A180,参加ＴＭ,2,FALSE)))</f>
        <v/>
      </c>
      <c r="C180" s="1164"/>
      <c r="D180" s="1124" t="str">
        <f>IF(C181="","",IF(C181=E181,"△",IF(C181&gt;E181,"○","×")))</f>
        <v/>
      </c>
      <c r="E180" s="1159"/>
      <c r="F180" s="1164"/>
      <c r="G180" s="1124" t="str">
        <f>IF(F181="","",IF(F181=H181,"△",IF(F181&gt;H181,"○","×")))</f>
        <v/>
      </c>
      <c r="H180" s="1159"/>
      <c r="I180" s="1166"/>
      <c r="J180" s="1167"/>
      <c r="K180" s="1168"/>
      <c r="L180" s="1158"/>
      <c r="M180" s="1124" t="str">
        <f>IF(L181="","",IF(L181=N181,"△",IF(L181&gt;N181,"○","×")))</f>
        <v/>
      </c>
      <c r="N180" s="1159"/>
      <c r="O180" s="1214"/>
      <c r="P180" s="1215"/>
      <c r="Q180" s="1216"/>
      <c r="R180" s="1177"/>
      <c r="S180" s="1178"/>
      <c r="T180" s="1179"/>
      <c r="U180" s="1177"/>
      <c r="V180" s="1178"/>
      <c r="W180" s="1179"/>
      <c r="X180" s="1179"/>
      <c r="Y180" s="1179"/>
      <c r="Z180" s="1179"/>
      <c r="AA180" s="1179"/>
      <c r="AB180" s="1179"/>
      <c r="AC180" s="1179"/>
      <c r="AD180" s="1179"/>
      <c r="AE180" s="1179"/>
      <c r="AF180" s="1179"/>
      <c r="AG180" s="1199"/>
      <c r="AH180" s="1199"/>
      <c r="AI180" s="1199"/>
      <c r="AJ180" s="1227">
        <f>COUNTIF($C180:$T180,"○")</f>
        <v>0</v>
      </c>
      <c r="AK180" s="1227">
        <f>COUNTIF($C180:$T180,"△")</f>
        <v>0</v>
      </c>
      <c r="AL180" s="1227">
        <f>COUNTIF($C180:$T180,"×")</f>
        <v>0</v>
      </c>
      <c r="AM180" s="1227">
        <f>AJ180*2+AK180</f>
        <v>0</v>
      </c>
      <c r="AN180" s="1229">
        <f>IF(ISERROR(C181+F181+I181+L181+O181+R181),0,C181+F181+I181+L181+O181+R181)</f>
        <v>0</v>
      </c>
      <c r="AO180" s="1230" t="s">
        <v>4</v>
      </c>
      <c r="AP180" s="1231">
        <f>IF(ISERROR(E181+H181+K181+N181+Q181+T181),0,E181+H181+K181+N181+Q181+T181)</f>
        <v>0</v>
      </c>
      <c r="AQ180" s="1170" t="str">
        <f>IF(SUM(Ｋブロック)=600,"",RANK(AS180,Ｋブロック))</f>
        <v/>
      </c>
      <c r="AR180" s="1233"/>
      <c r="AS180" s="1038">
        <f>AM180*10000000+AN180*100000+AR180*100+(100-AP180)</f>
        <v>100</v>
      </c>
    </row>
    <row r="181" spans="1:45" ht="19.5" hidden="1" customHeight="1">
      <c r="A181" s="1017"/>
      <c r="B181" s="1063"/>
      <c r="C181" s="1162" t="str">
        <f>IF(K177="","",K177)</f>
        <v/>
      </c>
      <c r="D181" s="1044" t="s">
        <v>4</v>
      </c>
      <c r="E181" s="1163" t="str">
        <f>IF(I177="","",I177)</f>
        <v/>
      </c>
      <c r="F181" s="1162" t="str">
        <f>IF(K179="","",K179)</f>
        <v/>
      </c>
      <c r="G181" s="1044" t="s">
        <v>4</v>
      </c>
      <c r="H181" s="1163" t="str">
        <f>IF(I179="","",I179)</f>
        <v/>
      </c>
      <c r="I181" s="1172"/>
      <c r="J181" s="1173"/>
      <c r="K181" s="1174"/>
      <c r="L181" s="1162" t="str">
        <f>IF(ISERR(INDEX(予選成績,L180,N180*7-3)),"",IF(INDEX(予選成績,L180,N180*7-3)="","",INDEX(予選成績,L180,N180*7-3)))</f>
        <v/>
      </c>
      <c r="M181" s="1044" t="s">
        <v>4</v>
      </c>
      <c r="N181" s="1163" t="str">
        <f>IF(ISERR(INDEX(予選成績,L180,N180*7)),"",IF(INDEX(予選成績,L180,N180*7)="","",INDEX(予選成績,L180,N180*7)))</f>
        <v/>
      </c>
      <c r="O181" s="1217"/>
      <c r="P181" s="1218"/>
      <c r="Q181" s="1219"/>
      <c r="R181" s="1180"/>
      <c r="S181" s="1181"/>
      <c r="T181" s="1182"/>
      <c r="U181" s="1180"/>
      <c r="V181" s="1181"/>
      <c r="W181" s="1182"/>
      <c r="X181" s="1182"/>
      <c r="Y181" s="1182"/>
      <c r="Z181" s="1182"/>
      <c r="AA181" s="1182"/>
      <c r="AB181" s="1182"/>
      <c r="AC181" s="1182"/>
      <c r="AD181" s="1182"/>
      <c r="AE181" s="1182"/>
      <c r="AF181" s="1182"/>
      <c r="AG181" s="1202"/>
      <c r="AH181" s="1202"/>
      <c r="AI181" s="1202"/>
      <c r="AJ181" s="1227"/>
      <c r="AK181" s="1227"/>
      <c r="AL181" s="1227"/>
      <c r="AM181" s="1227"/>
      <c r="AN181" s="1229"/>
      <c r="AO181" s="1230"/>
      <c r="AP181" s="1231"/>
      <c r="AQ181" s="1176"/>
      <c r="AR181" s="1233"/>
      <c r="AS181" s="1038"/>
    </row>
    <row r="182" spans="1:45" ht="19.5" hidden="1" customHeight="1">
      <c r="A182" s="1017" t="s">
        <v>126</v>
      </c>
      <c r="B182" s="1059" t="str">
        <f>IF(A182="","＊＊＊＊＊＊＊＊＊＊",IF(ISNA(VLOOKUP(A182,参加ＴＭ,2,FALSE)),"",VLOOKUP(A182,参加ＴＭ,2,FALSE)))</f>
        <v/>
      </c>
      <c r="C182" s="1164"/>
      <c r="D182" s="1124" t="str">
        <f>IF(C183="","",IF(C183=E183,"△",IF(C183&gt;E183,"○","×")))</f>
        <v/>
      </c>
      <c r="E182" s="1159"/>
      <c r="F182" s="1164"/>
      <c r="G182" s="1124" t="str">
        <f>IF(F183="","",IF(F183=H183,"△",IF(F183&gt;H183,"○","×")))</f>
        <v/>
      </c>
      <c r="H182" s="1159"/>
      <c r="I182" s="1164"/>
      <c r="J182" s="1124" t="str">
        <f>IF(I183="","",IF(I183=K183,"△",IF(I183&gt;K183,"○","×")))</f>
        <v/>
      </c>
      <c r="K182" s="1165"/>
      <c r="L182" s="1166"/>
      <c r="M182" s="1167"/>
      <c r="N182" s="1168"/>
      <c r="O182" s="1214"/>
      <c r="P182" s="1215"/>
      <c r="Q182" s="1216"/>
      <c r="R182" s="1177"/>
      <c r="S182" s="1178"/>
      <c r="T182" s="1179"/>
      <c r="U182" s="1177"/>
      <c r="V182" s="1178"/>
      <c r="W182" s="1179"/>
      <c r="X182" s="1179"/>
      <c r="Y182" s="1179"/>
      <c r="Z182" s="1179"/>
      <c r="AA182" s="1179"/>
      <c r="AB182" s="1179"/>
      <c r="AC182" s="1179"/>
      <c r="AD182" s="1179"/>
      <c r="AE182" s="1179"/>
      <c r="AF182" s="1179"/>
      <c r="AG182" s="1199"/>
      <c r="AH182" s="1199"/>
      <c r="AI182" s="1199"/>
      <c r="AJ182" s="1227">
        <f>COUNTIF($C182:$T182,"○")</f>
        <v>0</v>
      </c>
      <c r="AK182" s="1227">
        <f>COUNTIF($C182:$T182,"△")</f>
        <v>0</v>
      </c>
      <c r="AL182" s="1227">
        <f>COUNTIF($C182:$T182,"×")</f>
        <v>0</v>
      </c>
      <c r="AM182" s="1227">
        <f>AJ182*2+AK182</f>
        <v>0</v>
      </c>
      <c r="AN182" s="1229">
        <f>IF(ISERROR(C183+F183+I183+L183+O183+R183),0,C183+F183+I183+L183+O183+R183)</f>
        <v>0</v>
      </c>
      <c r="AO182" s="1230" t="s">
        <v>4</v>
      </c>
      <c r="AP182" s="1231">
        <f>IF(ISERROR(E183+H183+K183+N183+Q183+T183),0,E183+H183+K183+N183+Q183+T183)</f>
        <v>0</v>
      </c>
      <c r="AQ182" s="1170" t="str">
        <f>IF(SUM(Ｋブロック)=600,"",RANK(AS182,Ｋブロック))</f>
        <v/>
      </c>
      <c r="AR182" s="1233"/>
      <c r="AS182" s="1038">
        <f>AM182*10000000+AN182*100000+AR182*100+(100-AP182)</f>
        <v>100</v>
      </c>
    </row>
    <row r="183" spans="1:45" ht="19.5" hidden="1" customHeight="1">
      <c r="A183" s="1017"/>
      <c r="B183" s="1063"/>
      <c r="C183" s="1162" t="str">
        <f>IF(N177="","",N177)</f>
        <v/>
      </c>
      <c r="D183" s="1044" t="s">
        <v>4</v>
      </c>
      <c r="E183" s="1163" t="str">
        <f>IF(L177="","",L177)</f>
        <v/>
      </c>
      <c r="F183" s="1162" t="str">
        <f>IF(N179="","",N179)</f>
        <v/>
      </c>
      <c r="G183" s="1044" t="s">
        <v>4</v>
      </c>
      <c r="H183" s="1163" t="str">
        <f>IF(L179="","",L179)</f>
        <v/>
      </c>
      <c r="I183" s="1162" t="str">
        <f>IF(N181="","",N181)</f>
        <v/>
      </c>
      <c r="J183" s="1044" t="s">
        <v>4</v>
      </c>
      <c r="K183" s="1171" t="str">
        <f>IF(L181="","",L181)</f>
        <v/>
      </c>
      <c r="L183" s="1172"/>
      <c r="M183" s="1173"/>
      <c r="N183" s="1174"/>
      <c r="O183" s="1217"/>
      <c r="P183" s="1218"/>
      <c r="Q183" s="1219"/>
      <c r="R183" s="1180"/>
      <c r="S183" s="1181"/>
      <c r="T183" s="1182"/>
      <c r="U183" s="1180"/>
      <c r="V183" s="1181"/>
      <c r="W183" s="1182"/>
      <c r="X183" s="1182"/>
      <c r="Y183" s="1182"/>
      <c r="Z183" s="1182"/>
      <c r="AA183" s="1182"/>
      <c r="AB183" s="1182"/>
      <c r="AC183" s="1182"/>
      <c r="AD183" s="1182"/>
      <c r="AE183" s="1182"/>
      <c r="AF183" s="1182"/>
      <c r="AG183" s="1202"/>
      <c r="AH183" s="1202"/>
      <c r="AI183" s="1202"/>
      <c r="AJ183" s="1227"/>
      <c r="AK183" s="1227"/>
      <c r="AL183" s="1227"/>
      <c r="AM183" s="1227"/>
      <c r="AN183" s="1229"/>
      <c r="AO183" s="1230"/>
      <c r="AP183" s="1231"/>
      <c r="AQ183" s="1176"/>
      <c r="AR183" s="1233"/>
      <c r="AS183" s="1038"/>
    </row>
    <row r="184" spans="1:45" ht="19.5" hidden="1" customHeight="1">
      <c r="A184" s="1017" t="s">
        <v>584</v>
      </c>
      <c r="B184" s="1059" t="str">
        <f>IF(A184="","＊＊＊＊＊＊＊＊＊＊",IF(ISNA(VLOOKUP(A184,参加ＴＭ,2,FALSE)),"",VLOOKUP(A184,参加ＴＭ,2,FALSE)))</f>
        <v/>
      </c>
      <c r="C184" s="1164"/>
      <c r="D184" s="1124" t="str">
        <f>IF(C185="","",IF(C185=E185,"△",IF(C185&gt;E185,"○","×")))</f>
        <v/>
      </c>
      <c r="E184" s="1159"/>
      <c r="F184" s="1164"/>
      <c r="G184" s="1124" t="str">
        <f>IF(F185="","",IF(F185=H185,"△",IF(F185&gt;H185,"○","×")))</f>
        <v/>
      </c>
      <c r="H184" s="1159"/>
      <c r="I184" s="1164"/>
      <c r="J184" s="1124" t="str">
        <f>IF(I185="","",IF(I185=K185,"△",IF(I185&gt;K185,"○","×")))</f>
        <v/>
      </c>
      <c r="K184" s="1165"/>
      <c r="L184" s="1164"/>
      <c r="M184" s="1124" t="str">
        <f>IF(L185="","",IF(L185=N185,"△",IF(L185&gt;N185,"○","×")))</f>
        <v/>
      </c>
      <c r="N184" s="1165"/>
      <c r="O184" s="1166"/>
      <c r="P184" s="1167"/>
      <c r="Q184" s="1168"/>
      <c r="R184" s="1197"/>
      <c r="S184" s="1198"/>
      <c r="T184" s="1199"/>
      <c r="U184" s="1199"/>
      <c r="V184" s="1199"/>
      <c r="W184" s="1199"/>
      <c r="X184" s="1199"/>
      <c r="Y184" s="1199"/>
      <c r="Z184" s="1199"/>
      <c r="AA184" s="1199"/>
      <c r="AB184" s="1199"/>
      <c r="AC184" s="1199"/>
      <c r="AD184" s="1199"/>
      <c r="AE184" s="1199"/>
      <c r="AF184" s="1199"/>
      <c r="AG184" s="1199"/>
      <c r="AH184" s="1199"/>
      <c r="AI184" s="1199"/>
      <c r="AJ184" s="1227">
        <f>COUNTIF($C184:$T184,"○")</f>
        <v>0</v>
      </c>
      <c r="AK184" s="1227">
        <f>COUNTIF($C184:$T184,"△")</f>
        <v>0</v>
      </c>
      <c r="AL184" s="1227">
        <f>COUNTIF($C184:$T184,"×")</f>
        <v>0</v>
      </c>
      <c r="AM184" s="1227">
        <f>AJ184*2+AK184</f>
        <v>0</v>
      </c>
      <c r="AN184" s="1229">
        <f>IF(ISERROR(C185+F185+I185+L185+O185+R185),0,C185+F185+I185+L185+O185+R185)</f>
        <v>0</v>
      </c>
      <c r="AO184" s="1230" t="s">
        <v>4</v>
      </c>
      <c r="AP184" s="1231">
        <f>IF(ISERROR(E185+H185+K185+N185+Q185+T185),0,E185+H185+K185+N185+Q185+T185)</f>
        <v>0</v>
      </c>
      <c r="AQ184" s="1170" t="str">
        <f>IF(SUM(Ｋブロック)=600,"",RANK(AS184,Ｋブロック))</f>
        <v/>
      </c>
      <c r="AR184" s="1233"/>
      <c r="AS184" s="1038">
        <f>AM184*10000000+AN184*100000+AR184*100+(100-AP184)</f>
        <v>100</v>
      </c>
    </row>
    <row r="185" spans="1:45" ht="19.5" hidden="1" customHeight="1">
      <c r="A185" s="1017"/>
      <c r="B185" s="1063"/>
      <c r="C185" s="1162" t="str">
        <f>IF(Q177="","",Q177)</f>
        <v/>
      </c>
      <c r="D185" s="1044" t="s">
        <v>4</v>
      </c>
      <c r="E185" s="1163" t="str">
        <f>IF(O177="","",O177)</f>
        <v/>
      </c>
      <c r="F185" s="1162" t="str">
        <f>IF(Q179="","",Q179)</f>
        <v/>
      </c>
      <c r="G185" s="1044" t="s">
        <v>4</v>
      </c>
      <c r="H185" s="1163" t="str">
        <f>IF(O179="","",O179)</f>
        <v/>
      </c>
      <c r="I185" s="1162" t="str">
        <f>IF(Q181="","",Q181)</f>
        <v/>
      </c>
      <c r="J185" s="1044" t="s">
        <v>4</v>
      </c>
      <c r="K185" s="1171" t="str">
        <f>IF(O181="","",O181)</f>
        <v/>
      </c>
      <c r="L185" s="1162" t="str">
        <f>IF(Q183="","",Q183)</f>
        <v/>
      </c>
      <c r="M185" s="1044" t="s">
        <v>4</v>
      </c>
      <c r="N185" s="1171" t="str">
        <f>IF(O183="","",O183)</f>
        <v/>
      </c>
      <c r="O185" s="1172"/>
      <c r="P185" s="1173"/>
      <c r="Q185" s="1174"/>
      <c r="R185" s="1200"/>
      <c r="S185" s="1201"/>
      <c r="T185" s="1202"/>
      <c r="U185" s="1202"/>
      <c r="V185" s="1202"/>
      <c r="W185" s="1202"/>
      <c r="X185" s="1202"/>
      <c r="Y185" s="1202"/>
      <c r="Z185" s="1202"/>
      <c r="AA185" s="1202"/>
      <c r="AB185" s="1202"/>
      <c r="AC185" s="1202"/>
      <c r="AD185" s="1202"/>
      <c r="AE185" s="1202"/>
      <c r="AF185" s="1202"/>
      <c r="AG185" s="1202"/>
      <c r="AH185" s="1202"/>
      <c r="AI185" s="1202"/>
      <c r="AJ185" s="1227"/>
      <c r="AK185" s="1227"/>
      <c r="AL185" s="1227"/>
      <c r="AM185" s="1227"/>
      <c r="AN185" s="1229"/>
      <c r="AO185" s="1230"/>
      <c r="AP185" s="1231"/>
      <c r="AQ185" s="1176"/>
      <c r="AR185" s="1233"/>
      <c r="AS185" s="1038"/>
    </row>
    <row r="186" spans="1:45" ht="19.5" hidden="1" customHeight="1">
      <c r="A186" s="1017"/>
      <c r="B186" s="1059" t="str">
        <f>IF(A186="","＊＊＊＊＊＊＊＊＊＊",IF(ISNA(VLOOKUP(A186,参加ＴＭ,2,FALSE)),"",VLOOKUP(A186,参加ＴＭ,2,FALSE)))</f>
        <v>＊＊＊＊＊＊＊＊＊＊</v>
      </c>
      <c r="C186" s="1164"/>
      <c r="D186" s="1124" t="str">
        <f>IF(C187="","",IF(C187=E187,"△",IF(C187&gt;E187,"○","×")))</f>
        <v/>
      </c>
      <c r="E186" s="1159"/>
      <c r="F186" s="1164"/>
      <c r="G186" s="1124" t="str">
        <f>IF(F187="","",IF(F187=H187,"△",IF(F187&gt;H187,"○","×")))</f>
        <v/>
      </c>
      <c r="H186" s="1159"/>
      <c r="I186" s="1164"/>
      <c r="J186" s="1124" t="str">
        <f>IF(I187="","",IF(I187=K187,"△",IF(I187&gt;K187,"○","×")))</f>
        <v/>
      </c>
      <c r="K186" s="1165"/>
      <c r="L186" s="1164"/>
      <c r="M186" s="1124" t="str">
        <f>IF(L187="","",IF(L187=N187,"△",IF(L187&gt;N187,"○","×")))</f>
        <v/>
      </c>
      <c r="N186" s="1165"/>
      <c r="O186" s="1164"/>
      <c r="P186" s="1124" t="str">
        <f>IF(O187="","",IF(O187=Q187,"△",IF(O187&gt;Q187,"○","×")))</f>
        <v/>
      </c>
      <c r="Q186" s="1165"/>
      <c r="R186" s="1203"/>
      <c r="S186" s="1204"/>
      <c r="T186" s="1205"/>
      <c r="U186" s="1206"/>
      <c r="V186" s="1206"/>
      <c r="W186" s="1206"/>
      <c r="X186" s="1206"/>
      <c r="Y186" s="1206"/>
      <c r="Z186" s="1206"/>
      <c r="AA186" s="1206"/>
      <c r="AB186" s="1206"/>
      <c r="AC186" s="1206"/>
      <c r="AD186" s="1206"/>
      <c r="AE186" s="1206"/>
      <c r="AF186" s="1206"/>
      <c r="AG186" s="1206"/>
      <c r="AH186" s="1206"/>
      <c r="AI186" s="1206"/>
      <c r="AJ186" s="1227">
        <f>COUNTIF($C186:$T186,"○")</f>
        <v>0</v>
      </c>
      <c r="AK186" s="1227">
        <f>COUNTIF($C186:$T186,"△")</f>
        <v>0</v>
      </c>
      <c r="AL186" s="1227">
        <f>COUNTIF($C186:$T186,"×")</f>
        <v>0</v>
      </c>
      <c r="AM186" s="1227">
        <f>AJ186*2+AK186</f>
        <v>0</v>
      </c>
      <c r="AN186" s="1229">
        <f>IF(ISERROR(C187+F187+I187+L187+O187+R187),0,C187+F187+I187+L187+O187+R187)</f>
        <v>0</v>
      </c>
      <c r="AO186" s="1230" t="s">
        <v>4</v>
      </c>
      <c r="AP186" s="1231">
        <f>IF(ISERROR(E187+H187+K187+N187+Q187+T187),0,E187+H187+K187+N187+Q187+T187)</f>
        <v>0</v>
      </c>
      <c r="AQ186" s="1170" t="str">
        <f>IF(SUM(Ｋブロック)=600,"",RANK(AS186,Ｋブロック))</f>
        <v/>
      </c>
      <c r="AR186" s="1233"/>
      <c r="AS186" s="1038">
        <f>AM186*10000000+AN186*100000+AR186*100+(100-AP186)</f>
        <v>100</v>
      </c>
    </row>
    <row r="187" spans="1:45" ht="19.5" hidden="1" customHeight="1">
      <c r="A187" s="1017"/>
      <c r="B187" s="1063"/>
      <c r="C187" s="1162" t="str">
        <f>IF(T177="","",T177)</f>
        <v/>
      </c>
      <c r="D187" s="1044" t="s">
        <v>4</v>
      </c>
      <c r="E187" s="1163" t="str">
        <f>IF(R177="","",R177)</f>
        <v/>
      </c>
      <c r="F187" s="1162" t="str">
        <f>IF(T179="","",T179)</f>
        <v/>
      </c>
      <c r="G187" s="1044" t="s">
        <v>4</v>
      </c>
      <c r="H187" s="1163" t="str">
        <f>IF(R179="","",R179)</f>
        <v/>
      </c>
      <c r="I187" s="1162" t="str">
        <f>IF(T181="","",T181)</f>
        <v/>
      </c>
      <c r="J187" s="1044" t="s">
        <v>4</v>
      </c>
      <c r="K187" s="1171" t="str">
        <f>IF(R181="","",R181)</f>
        <v/>
      </c>
      <c r="L187" s="1162" t="str">
        <f>IF(T183="","",T183)</f>
        <v/>
      </c>
      <c r="M187" s="1044" t="s">
        <v>4</v>
      </c>
      <c r="N187" s="1171" t="str">
        <f>IF(R183="","",R183)</f>
        <v/>
      </c>
      <c r="O187" s="1162" t="str">
        <f>IF(T185="","",T185)</f>
        <v/>
      </c>
      <c r="P187" s="1044" t="s">
        <v>4</v>
      </c>
      <c r="Q187" s="1171" t="str">
        <f>IF(R185="","",R185)</f>
        <v/>
      </c>
      <c r="R187" s="1207"/>
      <c r="S187" s="1208"/>
      <c r="T187" s="1209"/>
      <c r="U187" s="1210"/>
      <c r="V187" s="1210"/>
      <c r="W187" s="1210"/>
      <c r="X187" s="1210"/>
      <c r="Y187" s="1210"/>
      <c r="Z187" s="1210"/>
      <c r="AA187" s="1210"/>
      <c r="AB187" s="1210"/>
      <c r="AC187" s="1210"/>
      <c r="AD187" s="1210"/>
      <c r="AE187" s="1210"/>
      <c r="AF187" s="1210"/>
      <c r="AG187" s="1210"/>
      <c r="AH187" s="1210"/>
      <c r="AI187" s="1210"/>
      <c r="AJ187" s="1227"/>
      <c r="AK187" s="1227"/>
      <c r="AL187" s="1227"/>
      <c r="AM187" s="1227"/>
      <c r="AN187" s="1229"/>
      <c r="AO187" s="1230"/>
      <c r="AP187" s="1231"/>
      <c r="AQ187" s="1176"/>
      <c r="AR187" s="1233"/>
      <c r="AS187" s="1038"/>
    </row>
    <row r="188" spans="1:45" ht="19.5" hidden="1" customHeight="1"/>
    <row r="189" spans="1:45" s="258" customFormat="1" ht="19.5" hidden="1" customHeight="1">
      <c r="A189" s="1005" t="s">
        <v>694</v>
      </c>
      <c r="B189" s="1006"/>
      <c r="D189" s="652"/>
      <c r="G189" s="652"/>
      <c r="J189" s="652"/>
      <c r="M189" s="652"/>
      <c r="P189" s="652"/>
      <c r="AN189" s="1007"/>
      <c r="AO189" s="1008"/>
      <c r="AP189" s="1007"/>
      <c r="AQ189" s="1006"/>
      <c r="AR189" s="1006"/>
    </row>
    <row r="190" spans="1:45" s="258" customFormat="1" ht="19.5" hidden="1" customHeight="1">
      <c r="A190" s="1009" t="s">
        <v>5</v>
      </c>
      <c r="B190" s="1009"/>
      <c r="C190" s="1010">
        <v>1</v>
      </c>
      <c r="D190" s="1010"/>
      <c r="E190" s="1010"/>
      <c r="F190" s="1010">
        <v>2</v>
      </c>
      <c r="G190" s="1010"/>
      <c r="H190" s="1010"/>
      <c r="I190" s="1010">
        <v>3</v>
      </c>
      <c r="J190" s="1010"/>
      <c r="K190" s="1010"/>
      <c r="L190" s="1010">
        <v>4</v>
      </c>
      <c r="M190" s="1010"/>
      <c r="N190" s="1010"/>
      <c r="O190" s="1211"/>
      <c r="P190" s="1211"/>
      <c r="Q190" s="1211"/>
      <c r="R190" s="1211"/>
      <c r="S190" s="1211"/>
      <c r="T190" s="1211"/>
      <c r="U190" s="1211"/>
      <c r="V190" s="1211"/>
      <c r="W190" s="1211"/>
      <c r="X190" s="1220"/>
      <c r="Y190" s="1220"/>
      <c r="Z190" s="1220"/>
      <c r="AA190" s="1220"/>
      <c r="AB190" s="1220"/>
      <c r="AC190" s="1220"/>
      <c r="AD190" s="1220"/>
      <c r="AE190" s="1220"/>
      <c r="AF190" s="1220"/>
      <c r="AG190" s="1015"/>
      <c r="AH190" s="1015"/>
      <c r="AI190" s="1015"/>
      <c r="AJ190" s="1015" t="s">
        <v>1</v>
      </c>
      <c r="AK190" s="1015" t="s">
        <v>2</v>
      </c>
      <c r="AL190" s="1015" t="s">
        <v>3</v>
      </c>
      <c r="AM190" s="1016" t="s">
        <v>0</v>
      </c>
      <c r="AN190" s="1010" t="s">
        <v>7</v>
      </c>
      <c r="AO190" s="1010"/>
      <c r="AP190" s="1010"/>
      <c r="AQ190" s="1016" t="s">
        <v>6</v>
      </c>
      <c r="AR190" s="1016" t="s">
        <v>42</v>
      </c>
    </row>
    <row r="191" spans="1:45" ht="19.5" hidden="1" customHeight="1">
      <c r="A191" s="1017" t="s">
        <v>127</v>
      </c>
      <c r="B191" s="1059" t="str">
        <f>IF(A191="","＊＊＊＊＊＊＊＊＊＊",IF(ISNA(VLOOKUP(A191,参加ＴＭ,2,FALSE)),"",VLOOKUP(A191,参加ＴＭ,2,FALSE)))</f>
        <v/>
      </c>
      <c r="C191" s="1166"/>
      <c r="D191" s="1167"/>
      <c r="E191" s="1168"/>
      <c r="F191" s="1158"/>
      <c r="G191" s="1124" t="str">
        <f>IF(F192="","",IF(F192=H192,"△",IF(F192&gt;H192,"○","×")))</f>
        <v/>
      </c>
      <c r="H191" s="1159"/>
      <c r="I191" s="1158"/>
      <c r="J191" s="1124" t="str">
        <f>IF(I192="","",IF(I192=K192,"△",IF(I192&gt;K192,"○","×")))</f>
        <v/>
      </c>
      <c r="K191" s="1159"/>
      <c r="L191" s="1158"/>
      <c r="M191" s="1124" t="str">
        <f>IF(L192="","",IF(L192=N192,"△",IF(L192&gt;N192,"○","×")))</f>
        <v/>
      </c>
      <c r="N191" s="1159"/>
      <c r="O191" s="1214"/>
      <c r="P191" s="1215"/>
      <c r="Q191" s="1216"/>
      <c r="R191" s="1214"/>
      <c r="S191" s="1215"/>
      <c r="T191" s="1216"/>
      <c r="U191" s="1214"/>
      <c r="V191" s="1215"/>
      <c r="W191" s="1216"/>
      <c r="X191" s="1216"/>
      <c r="Y191" s="1216"/>
      <c r="Z191" s="1216"/>
      <c r="AA191" s="1216"/>
      <c r="AB191" s="1216"/>
      <c r="AC191" s="1216"/>
      <c r="AD191" s="1216"/>
      <c r="AE191" s="1216"/>
      <c r="AF191" s="1216"/>
      <c r="AG191" s="1159"/>
      <c r="AH191" s="1159"/>
      <c r="AI191" s="1159"/>
      <c r="AJ191" s="1227">
        <f>COUNTIF($C191:$T191,"○")</f>
        <v>0</v>
      </c>
      <c r="AK191" s="1227">
        <f>COUNTIF($C191:$T191,"△")</f>
        <v>0</v>
      </c>
      <c r="AL191" s="1227">
        <f>COUNTIF($C191:$T191,"×")</f>
        <v>0</v>
      </c>
      <c r="AM191" s="1227">
        <f>AJ191*2+AK191</f>
        <v>0</v>
      </c>
      <c r="AN191" s="1229">
        <f>IF(ISERROR(C192+F192+I192+L192+O192+R192),0,C192+F192+I192+L192+O192+R192)</f>
        <v>0</v>
      </c>
      <c r="AO191" s="1230" t="s">
        <v>4</v>
      </c>
      <c r="AP191" s="1231">
        <f>IF(ISERROR(E192+H192+K192+N192+Q192+T192),0,E192+H192+K192+N192+Q192+T192)</f>
        <v>0</v>
      </c>
      <c r="AQ191" s="1170" t="str">
        <f>IF(SUM(Ｌブロック)=600,"",RANK(AS191,Ｌブロック))</f>
        <v/>
      </c>
      <c r="AR191" s="1233"/>
      <c r="AS191" s="1038">
        <f>AM191*10000000+AN191*100000+AR191*100+(100-AP191)</f>
        <v>100</v>
      </c>
    </row>
    <row r="192" spans="1:45" ht="19.5" hidden="1" customHeight="1">
      <c r="A192" s="1017"/>
      <c r="B192" s="1063"/>
      <c r="C192" s="1172"/>
      <c r="D192" s="1173"/>
      <c r="E192" s="1174"/>
      <c r="F192" s="1162" t="str">
        <f>IF(ISERR(INDEX(予選成績,F191,H191*7-3)),"",IF(INDEX(予選成績,F191,H191*7-3)="","",INDEX(予選成績,F191,H191*7-3)))</f>
        <v/>
      </c>
      <c r="G192" s="1044" t="s">
        <v>4</v>
      </c>
      <c r="H192" s="1163" t="str">
        <f>IF(ISERR(INDEX(予選成績,F191,H191*7)),"",IF(INDEX(予選成績,F191,H191*7)="","",INDEX(予選成績,F191,H191*7)))</f>
        <v/>
      </c>
      <c r="I192" s="1162" t="str">
        <f>IF(ISERR(INDEX(予選成績,I191,K191*7-3)),"",IF(INDEX(予選成績,I191,K191*7-3)="","",INDEX(予選成績,I191,K191*7-3)))</f>
        <v/>
      </c>
      <c r="J192" s="1044" t="s">
        <v>4</v>
      </c>
      <c r="K192" s="1163" t="str">
        <f>IF(ISERR(INDEX(予選成績,I191,K191*7)),"",IF(INDEX(予選成績,I191,K191*7)="","",INDEX(予選成績,I191,K191*7)))</f>
        <v/>
      </c>
      <c r="L192" s="1162" t="str">
        <f>IF(ISERR(INDEX(予選成績,L191,N191*7-3)),"",IF(INDEX(予選成績,L191,N191*7-3)="","",INDEX(予選成績,L191,N191*7-3)))</f>
        <v/>
      </c>
      <c r="M192" s="1044" t="s">
        <v>4</v>
      </c>
      <c r="N192" s="1163" t="str">
        <f>IF(ISERR(INDEX(予選成績,L191,N191*7)),"",IF(INDEX(予選成績,L191,N191*7)="","",INDEX(予選成績,L191,N191*7)))</f>
        <v/>
      </c>
      <c r="O192" s="1217"/>
      <c r="P192" s="1218"/>
      <c r="Q192" s="1219"/>
      <c r="R192" s="1217"/>
      <c r="S192" s="1218"/>
      <c r="T192" s="1219"/>
      <c r="U192" s="1217"/>
      <c r="V192" s="1218"/>
      <c r="W192" s="1219"/>
      <c r="X192" s="1219"/>
      <c r="Y192" s="1219"/>
      <c r="Z192" s="1219"/>
      <c r="AA192" s="1219"/>
      <c r="AB192" s="1219"/>
      <c r="AC192" s="1219"/>
      <c r="AD192" s="1219"/>
      <c r="AE192" s="1219"/>
      <c r="AF192" s="1219"/>
      <c r="AG192" s="1163"/>
      <c r="AH192" s="1163"/>
      <c r="AI192" s="1163"/>
      <c r="AJ192" s="1227"/>
      <c r="AK192" s="1227"/>
      <c r="AL192" s="1227"/>
      <c r="AM192" s="1227"/>
      <c r="AN192" s="1229"/>
      <c r="AO192" s="1230"/>
      <c r="AP192" s="1231"/>
      <c r="AQ192" s="1176"/>
      <c r="AR192" s="1233"/>
      <c r="AS192" s="1038"/>
    </row>
    <row r="193" spans="1:45" ht="19.5" hidden="1" customHeight="1">
      <c r="A193" s="1017" t="s">
        <v>128</v>
      </c>
      <c r="B193" s="1059" t="str">
        <f>IF(A193="","＊＊＊＊＊＊＊＊＊＊",IF(ISNA(VLOOKUP(A193,参加ＴＭ,2,FALSE)),"",VLOOKUP(A193,参加ＴＭ,2,FALSE)))</f>
        <v/>
      </c>
      <c r="C193" s="1164"/>
      <c r="D193" s="1124" t="str">
        <f>IF(C194="","",IF(C194=E194,"△",IF(C194&gt;E194,"○","×")))</f>
        <v/>
      </c>
      <c r="E193" s="1159"/>
      <c r="F193" s="1166"/>
      <c r="G193" s="1167"/>
      <c r="H193" s="1168"/>
      <c r="I193" s="1158"/>
      <c r="J193" s="1124" t="str">
        <f>IF(I194="","",IF(I194=K194,"△",IF(I194&gt;K194,"○","×")))</f>
        <v/>
      </c>
      <c r="K193" s="1159"/>
      <c r="L193" s="1158"/>
      <c r="M193" s="1124" t="str">
        <f>IF(L194="","",IF(L194=N194,"△",IF(L194&gt;N194,"○","×")))</f>
        <v/>
      </c>
      <c r="N193" s="1159"/>
      <c r="O193" s="1214"/>
      <c r="P193" s="1215"/>
      <c r="Q193" s="1216"/>
      <c r="R193" s="1214"/>
      <c r="S193" s="1215"/>
      <c r="T193" s="1216"/>
      <c r="U193" s="1214"/>
      <c r="V193" s="1215"/>
      <c r="W193" s="1216"/>
      <c r="X193" s="1216"/>
      <c r="Y193" s="1216"/>
      <c r="Z193" s="1216"/>
      <c r="AA193" s="1216"/>
      <c r="AB193" s="1216"/>
      <c r="AC193" s="1216"/>
      <c r="AD193" s="1216"/>
      <c r="AE193" s="1216"/>
      <c r="AF193" s="1216"/>
      <c r="AG193" s="1159"/>
      <c r="AH193" s="1159"/>
      <c r="AI193" s="1159"/>
      <c r="AJ193" s="1227">
        <f>COUNTIF($C193:$T193,"○")</f>
        <v>0</v>
      </c>
      <c r="AK193" s="1227">
        <f>COUNTIF($C193:$T193,"△")</f>
        <v>0</v>
      </c>
      <c r="AL193" s="1227">
        <f>COUNTIF($C193:$T193,"×")</f>
        <v>0</v>
      </c>
      <c r="AM193" s="1227">
        <f>AJ193*2+AK193</f>
        <v>0</v>
      </c>
      <c r="AN193" s="1229">
        <f>IF(ISERROR(C194+F194+I194+L194+O194+R194),0,C194+F194+I194+L194+O194+R194)</f>
        <v>0</v>
      </c>
      <c r="AO193" s="1230" t="s">
        <v>4</v>
      </c>
      <c r="AP193" s="1231">
        <f>IF(ISERROR(E194+H194+K194+N194+Q194+T194),0,E194+H194+K194+N194+Q194+T194)</f>
        <v>0</v>
      </c>
      <c r="AQ193" s="1170" t="str">
        <f>IF(SUM(Ｌブロック)=600,"",RANK(AS193,Ｌブロック))</f>
        <v/>
      </c>
      <c r="AR193" s="1233"/>
      <c r="AS193" s="1038">
        <f>AM193*10000000+AN193*100000+AR193*100+(100-AP193)</f>
        <v>100</v>
      </c>
    </row>
    <row r="194" spans="1:45" ht="19.5" hidden="1" customHeight="1">
      <c r="A194" s="1017"/>
      <c r="B194" s="1063"/>
      <c r="C194" s="1162" t="str">
        <f>IF(H192="","",H192)</f>
        <v/>
      </c>
      <c r="D194" s="1044" t="s">
        <v>4</v>
      </c>
      <c r="E194" s="1163" t="str">
        <f>IF(F192="","",F192)</f>
        <v/>
      </c>
      <c r="F194" s="1172"/>
      <c r="G194" s="1173"/>
      <c r="H194" s="1174"/>
      <c r="I194" s="1162" t="str">
        <f>IF(ISERR(INDEX(予選成績,I193,K193*7-3)),"",IF(INDEX(予選成績,I193,K193*7-3)="","",INDEX(予選成績,I193,K193*7-3)))</f>
        <v/>
      </c>
      <c r="J194" s="1044" t="s">
        <v>4</v>
      </c>
      <c r="K194" s="1163" t="str">
        <f>IF(ISERR(INDEX(予選成績,I193,K193*7)),"",IF(INDEX(予選成績,I193,K193*7)="","",INDEX(予選成績,I193,K193*7)))</f>
        <v/>
      </c>
      <c r="L194" s="1162" t="str">
        <f>IF(ISERR(INDEX(予選成績,L193,N193*7-3)),"",IF(INDEX(予選成績,L193,N193*7-3)="","",INDEX(予選成績,L193,N193*7-3)))</f>
        <v/>
      </c>
      <c r="M194" s="1044" t="s">
        <v>4</v>
      </c>
      <c r="N194" s="1163" t="str">
        <f>IF(ISERR(INDEX(予選成績,L193,N193*7)),"",IF(INDEX(予選成績,L193,N193*7)="","",INDEX(予選成績,L193,N193*7)))</f>
        <v/>
      </c>
      <c r="O194" s="1217"/>
      <c r="P194" s="1218"/>
      <c r="Q194" s="1219"/>
      <c r="R194" s="1217"/>
      <c r="S194" s="1218"/>
      <c r="T194" s="1219"/>
      <c r="U194" s="1217"/>
      <c r="V194" s="1218"/>
      <c r="W194" s="1219"/>
      <c r="X194" s="1219"/>
      <c r="Y194" s="1219"/>
      <c r="Z194" s="1219"/>
      <c r="AA194" s="1219"/>
      <c r="AB194" s="1219"/>
      <c r="AC194" s="1219"/>
      <c r="AD194" s="1219"/>
      <c r="AE194" s="1219"/>
      <c r="AF194" s="1219"/>
      <c r="AG194" s="1163"/>
      <c r="AH194" s="1163"/>
      <c r="AI194" s="1163"/>
      <c r="AJ194" s="1227"/>
      <c r="AK194" s="1227"/>
      <c r="AL194" s="1227"/>
      <c r="AM194" s="1227"/>
      <c r="AN194" s="1229"/>
      <c r="AO194" s="1230"/>
      <c r="AP194" s="1231"/>
      <c r="AQ194" s="1176"/>
      <c r="AR194" s="1233"/>
      <c r="AS194" s="1038"/>
    </row>
    <row r="195" spans="1:45" ht="19.5" hidden="1" customHeight="1">
      <c r="A195" s="1017" t="s">
        <v>129</v>
      </c>
      <c r="B195" s="1059" t="str">
        <f>IF(A195="","＊＊＊＊＊＊＊＊＊＊",IF(ISNA(VLOOKUP(A195,参加ＴＭ,2,FALSE)),"",VLOOKUP(A195,参加ＴＭ,2,FALSE)))</f>
        <v/>
      </c>
      <c r="C195" s="1164"/>
      <c r="D195" s="1124" t="str">
        <f>IF(C196="","",IF(C196=E196,"△",IF(C196&gt;E196,"○","×")))</f>
        <v/>
      </c>
      <c r="E195" s="1159"/>
      <c r="F195" s="1164"/>
      <c r="G195" s="1124" t="str">
        <f>IF(F196="","",IF(F196=H196,"△",IF(F196&gt;H196,"○","×")))</f>
        <v/>
      </c>
      <c r="H195" s="1159"/>
      <c r="I195" s="1166"/>
      <c r="J195" s="1167"/>
      <c r="K195" s="1168"/>
      <c r="L195" s="1158"/>
      <c r="M195" s="1124" t="str">
        <f>IF(L196="","",IF(L196=N196,"△",IF(L196&gt;N196,"○","×")))</f>
        <v/>
      </c>
      <c r="N195" s="1159"/>
      <c r="O195" s="1214"/>
      <c r="P195" s="1215"/>
      <c r="Q195" s="1216"/>
      <c r="R195" s="1214"/>
      <c r="S195" s="1215"/>
      <c r="T195" s="1216"/>
      <c r="U195" s="1214"/>
      <c r="V195" s="1215"/>
      <c r="W195" s="1216"/>
      <c r="X195" s="1216"/>
      <c r="Y195" s="1216"/>
      <c r="Z195" s="1216"/>
      <c r="AA195" s="1216"/>
      <c r="AB195" s="1216"/>
      <c r="AC195" s="1216"/>
      <c r="AD195" s="1216"/>
      <c r="AE195" s="1216"/>
      <c r="AF195" s="1216"/>
      <c r="AG195" s="1159"/>
      <c r="AH195" s="1159"/>
      <c r="AI195" s="1159"/>
      <c r="AJ195" s="1227">
        <f>COUNTIF($C195:$T195,"○")</f>
        <v>0</v>
      </c>
      <c r="AK195" s="1227">
        <f>COUNTIF($C195:$T195,"△")</f>
        <v>0</v>
      </c>
      <c r="AL195" s="1227">
        <f>COUNTIF($C195:$T195,"×")</f>
        <v>0</v>
      </c>
      <c r="AM195" s="1227">
        <f>AJ195*2+AK195</f>
        <v>0</v>
      </c>
      <c r="AN195" s="1229">
        <f>IF(ISERROR(C196+F196+I196+L196+O196+R196),0,C196+F196+I196+L196+O196+R196)</f>
        <v>0</v>
      </c>
      <c r="AO195" s="1230" t="s">
        <v>4</v>
      </c>
      <c r="AP195" s="1231">
        <f>IF(ISERROR(E196+H196+K196+N196+Q196+T196),0,E196+H196+K196+N196+Q196+T196)</f>
        <v>0</v>
      </c>
      <c r="AQ195" s="1170" t="str">
        <f>IF(SUM(Ｌブロック)=600,"",RANK(AS195,Ｌブロック))</f>
        <v/>
      </c>
      <c r="AR195" s="1233"/>
      <c r="AS195" s="1038">
        <f>AM195*10000000+AN195*100000+AR195*100+(100-AP195)</f>
        <v>100</v>
      </c>
    </row>
    <row r="196" spans="1:45" ht="19.5" hidden="1" customHeight="1">
      <c r="A196" s="1017"/>
      <c r="B196" s="1063"/>
      <c r="C196" s="1162" t="str">
        <f>IF(K192="","",K192)</f>
        <v/>
      </c>
      <c r="D196" s="1044" t="s">
        <v>4</v>
      </c>
      <c r="E196" s="1163" t="str">
        <f>IF(I192="","",I192)</f>
        <v/>
      </c>
      <c r="F196" s="1162" t="str">
        <f>IF(K194="","",K194)</f>
        <v/>
      </c>
      <c r="G196" s="1044" t="s">
        <v>4</v>
      </c>
      <c r="H196" s="1163" t="str">
        <f>IF(I194="","",I194)</f>
        <v/>
      </c>
      <c r="I196" s="1172"/>
      <c r="J196" s="1173"/>
      <c r="K196" s="1174"/>
      <c r="L196" s="1162" t="str">
        <f>IF(ISERR(INDEX(予選成績,L195,N195*7-3)),"",IF(INDEX(予選成績,L195,N195*7-3)="","",INDEX(予選成績,L195,N195*7-3)))</f>
        <v/>
      </c>
      <c r="M196" s="1044" t="s">
        <v>4</v>
      </c>
      <c r="N196" s="1163" t="str">
        <f>IF(ISERR(INDEX(予選成績,L195,N195*7)),"",IF(INDEX(予選成績,L195,N195*7)="","",INDEX(予選成績,L195,N195*7)))</f>
        <v/>
      </c>
      <c r="O196" s="1217"/>
      <c r="P196" s="1218"/>
      <c r="Q196" s="1219"/>
      <c r="R196" s="1217"/>
      <c r="S196" s="1218"/>
      <c r="T196" s="1219"/>
      <c r="U196" s="1217"/>
      <c r="V196" s="1218"/>
      <c r="W196" s="1219"/>
      <c r="X196" s="1219"/>
      <c r="Y196" s="1219"/>
      <c r="Z196" s="1219"/>
      <c r="AA196" s="1219"/>
      <c r="AB196" s="1219"/>
      <c r="AC196" s="1219"/>
      <c r="AD196" s="1219"/>
      <c r="AE196" s="1219"/>
      <c r="AF196" s="1219"/>
      <c r="AG196" s="1163"/>
      <c r="AH196" s="1163"/>
      <c r="AI196" s="1163"/>
      <c r="AJ196" s="1227"/>
      <c r="AK196" s="1227"/>
      <c r="AL196" s="1227"/>
      <c r="AM196" s="1227"/>
      <c r="AN196" s="1229"/>
      <c r="AO196" s="1230"/>
      <c r="AP196" s="1231"/>
      <c r="AQ196" s="1176"/>
      <c r="AR196" s="1233"/>
      <c r="AS196" s="1038"/>
    </row>
    <row r="197" spans="1:45" ht="19.5" hidden="1" customHeight="1">
      <c r="A197" s="1017" t="s">
        <v>130</v>
      </c>
      <c r="B197" s="1059" t="str">
        <f>IF(A197="","＊＊＊＊＊＊＊＊＊＊",IF(ISNA(VLOOKUP(A197,参加ＴＭ,2,FALSE)),"",VLOOKUP(A197,参加ＴＭ,2,FALSE)))</f>
        <v/>
      </c>
      <c r="C197" s="1164"/>
      <c r="D197" s="1124" t="str">
        <f>IF(C198="","",IF(C198=E198,"△",IF(C198&gt;E198,"○","×")))</f>
        <v/>
      </c>
      <c r="E197" s="1159"/>
      <c r="F197" s="1164"/>
      <c r="G197" s="1124" t="str">
        <f>IF(F198="","",IF(F198=H198,"△",IF(F198&gt;H198,"○","×")))</f>
        <v/>
      </c>
      <c r="H197" s="1159"/>
      <c r="I197" s="1164"/>
      <c r="J197" s="1124" t="str">
        <f>IF(I198="","",IF(I198=K198,"△",IF(I198&gt;K198,"○","×")))</f>
        <v/>
      </c>
      <c r="K197" s="1165"/>
      <c r="L197" s="1166"/>
      <c r="M197" s="1167"/>
      <c r="N197" s="1168"/>
      <c r="O197" s="1214"/>
      <c r="P197" s="1215"/>
      <c r="Q197" s="1216"/>
      <c r="R197" s="1214"/>
      <c r="S197" s="1215"/>
      <c r="T197" s="1216"/>
      <c r="U197" s="1214"/>
      <c r="V197" s="1215"/>
      <c r="W197" s="1216"/>
      <c r="X197" s="1216"/>
      <c r="Y197" s="1216"/>
      <c r="Z197" s="1216"/>
      <c r="AA197" s="1216"/>
      <c r="AB197" s="1216"/>
      <c r="AC197" s="1216"/>
      <c r="AD197" s="1216"/>
      <c r="AE197" s="1216"/>
      <c r="AF197" s="1216"/>
      <c r="AG197" s="1159"/>
      <c r="AH197" s="1159"/>
      <c r="AI197" s="1159"/>
      <c r="AJ197" s="1227">
        <f>COUNTIF($C197:$T197,"○")</f>
        <v>0</v>
      </c>
      <c r="AK197" s="1227">
        <f>COUNTIF($C197:$T197,"△")</f>
        <v>0</v>
      </c>
      <c r="AL197" s="1227">
        <f>COUNTIF($C197:$T197,"×")</f>
        <v>0</v>
      </c>
      <c r="AM197" s="1227">
        <f>AJ197*2+AK197</f>
        <v>0</v>
      </c>
      <c r="AN197" s="1229">
        <f>IF(ISERROR(C198+F198+I198+L198+O198+R198),0,C198+F198+I198+L198+O198+R198)</f>
        <v>0</v>
      </c>
      <c r="AO197" s="1230" t="s">
        <v>4</v>
      </c>
      <c r="AP197" s="1231">
        <f>IF(ISERROR(E198+H198+K198+N198+Q198+T198),0,E198+H198+K198+N198+Q198+T198)</f>
        <v>0</v>
      </c>
      <c r="AQ197" s="1170" t="str">
        <f>IF(SUM(Ｌブロック)=600,"",RANK(AS197,Ｌブロック))</f>
        <v/>
      </c>
      <c r="AR197" s="1233"/>
      <c r="AS197" s="1038">
        <f>AM197*10000000+AN197*100000+AR197*100+(100-AP197)</f>
        <v>100</v>
      </c>
    </row>
    <row r="198" spans="1:45" ht="19.5" hidden="1" customHeight="1">
      <c r="A198" s="1017"/>
      <c r="B198" s="1063"/>
      <c r="C198" s="1162" t="str">
        <f>IF(N192="","",N192)</f>
        <v/>
      </c>
      <c r="D198" s="1044" t="s">
        <v>4</v>
      </c>
      <c r="E198" s="1163" t="str">
        <f>IF(L192="","",L192)</f>
        <v/>
      </c>
      <c r="F198" s="1162" t="str">
        <f>IF(N194="","",N194)</f>
        <v/>
      </c>
      <c r="G198" s="1044" t="s">
        <v>4</v>
      </c>
      <c r="H198" s="1163" t="str">
        <f>IF(L194="","",L194)</f>
        <v/>
      </c>
      <c r="I198" s="1162" t="str">
        <f>IF(N196="","",N196)</f>
        <v/>
      </c>
      <c r="J198" s="1044" t="s">
        <v>4</v>
      </c>
      <c r="K198" s="1171" t="str">
        <f>IF(L196="","",L196)</f>
        <v/>
      </c>
      <c r="L198" s="1172"/>
      <c r="M198" s="1173"/>
      <c r="N198" s="1174"/>
      <c r="O198" s="1217"/>
      <c r="P198" s="1218"/>
      <c r="Q198" s="1219"/>
      <c r="R198" s="1217"/>
      <c r="S198" s="1218"/>
      <c r="T198" s="1219"/>
      <c r="U198" s="1217"/>
      <c r="V198" s="1218"/>
      <c r="W198" s="1219"/>
      <c r="X198" s="1219"/>
      <c r="Y198" s="1219"/>
      <c r="Z198" s="1219"/>
      <c r="AA198" s="1219"/>
      <c r="AB198" s="1219"/>
      <c r="AC198" s="1219"/>
      <c r="AD198" s="1219"/>
      <c r="AE198" s="1219"/>
      <c r="AF198" s="1219"/>
      <c r="AG198" s="1163"/>
      <c r="AH198" s="1163"/>
      <c r="AI198" s="1163"/>
      <c r="AJ198" s="1227"/>
      <c r="AK198" s="1227"/>
      <c r="AL198" s="1227"/>
      <c r="AM198" s="1227"/>
      <c r="AN198" s="1229"/>
      <c r="AO198" s="1230"/>
      <c r="AP198" s="1231"/>
      <c r="AQ198" s="1176"/>
      <c r="AR198" s="1233"/>
      <c r="AS198" s="1038"/>
    </row>
    <row r="199" spans="1:45" ht="19.5" hidden="1" customHeight="1">
      <c r="A199" s="1017" t="s">
        <v>581</v>
      </c>
      <c r="B199" s="1059" t="str">
        <f>IF(A199="","＊＊＊＊＊＊＊＊＊＊",IF(ISNA(VLOOKUP(A199,参加ＴＭ,2,FALSE)),"",VLOOKUP(A199,参加ＴＭ,2,FALSE)))</f>
        <v/>
      </c>
      <c r="C199" s="1164"/>
      <c r="D199" s="1124" t="str">
        <f>IF(C200="","",IF(C200=E200,"△",IF(C200&gt;E200,"○","×")))</f>
        <v/>
      </c>
      <c r="E199" s="1159"/>
      <c r="F199" s="1164"/>
      <c r="G199" s="1124" t="str">
        <f>IF(F200="","",IF(F200=H200,"△",IF(F200&gt;H200,"○","×")))</f>
        <v/>
      </c>
      <c r="H199" s="1159"/>
      <c r="I199" s="1164"/>
      <c r="J199" s="1124" t="str">
        <f>IF(I200="","",IF(I200=K200,"△",IF(I200&gt;K200,"○","×")))</f>
        <v/>
      </c>
      <c r="K199" s="1165"/>
      <c r="L199" s="1164"/>
      <c r="M199" s="1124" t="str">
        <f>IF(L200="","",IF(L200=N200,"△",IF(L200&gt;N200,"○","×")))</f>
        <v/>
      </c>
      <c r="N199" s="1165"/>
      <c r="O199" s="1166"/>
      <c r="P199" s="1167"/>
      <c r="Q199" s="1168"/>
      <c r="R199" s="1158"/>
      <c r="S199" s="1124" t="str">
        <f>IF(R200="","",IF(R200=T200,"△",IF(R200&gt;T200,"○","×")))</f>
        <v/>
      </c>
      <c r="T199" s="1159"/>
      <c r="U199" s="1159"/>
      <c r="V199" s="1159"/>
      <c r="W199" s="1159"/>
      <c r="X199" s="1159"/>
      <c r="Y199" s="1159"/>
      <c r="Z199" s="1159"/>
      <c r="AA199" s="1159"/>
      <c r="AB199" s="1159"/>
      <c r="AC199" s="1159"/>
      <c r="AD199" s="1159"/>
      <c r="AE199" s="1159"/>
      <c r="AF199" s="1159"/>
      <c r="AG199" s="1159"/>
      <c r="AH199" s="1159"/>
      <c r="AI199" s="1159"/>
      <c r="AJ199" s="1227">
        <f>COUNTIF($C199:$T199,"○")</f>
        <v>0</v>
      </c>
      <c r="AK199" s="1227">
        <f>COUNTIF($C199:$T199,"△")</f>
        <v>0</v>
      </c>
      <c r="AL199" s="1227">
        <f>COUNTIF($C199:$T199,"×")</f>
        <v>0</v>
      </c>
      <c r="AM199" s="1227">
        <f>AJ199*2+AK199</f>
        <v>0</v>
      </c>
      <c r="AN199" s="1229">
        <f>IF(ISERROR(C200+F200+I200+L200+O200+R200),0,C200+F200+I200+L200+O200+R200)</f>
        <v>0</v>
      </c>
      <c r="AO199" s="1230" t="s">
        <v>4</v>
      </c>
      <c r="AP199" s="1231">
        <f>IF(ISERROR(E200+H200+K200+N200+Q200+T200),0,E200+H200+K200+N200+Q200+T200)</f>
        <v>0</v>
      </c>
      <c r="AQ199" s="1170" t="str">
        <f>IF(SUM(Ｌブロック)=600,"",RANK(AS199,Ｌブロック))</f>
        <v/>
      </c>
      <c r="AR199" s="1233"/>
      <c r="AS199" s="1038">
        <f>AM199*10000000+AN199*100000+AR199*100+(100-AP199)</f>
        <v>100</v>
      </c>
    </row>
    <row r="200" spans="1:45" ht="19.5" hidden="1" customHeight="1">
      <c r="A200" s="1017"/>
      <c r="B200" s="1063"/>
      <c r="C200" s="1162" t="str">
        <f>IF(Q192="","",Q192)</f>
        <v/>
      </c>
      <c r="D200" s="1044" t="s">
        <v>4</v>
      </c>
      <c r="E200" s="1163" t="str">
        <f>IF(O192="","",O192)</f>
        <v/>
      </c>
      <c r="F200" s="1162" t="str">
        <f>IF(Q194="","",Q194)</f>
        <v/>
      </c>
      <c r="G200" s="1044" t="s">
        <v>4</v>
      </c>
      <c r="H200" s="1163" t="str">
        <f>IF(O194="","",O194)</f>
        <v/>
      </c>
      <c r="I200" s="1162" t="str">
        <f>IF(Q196="","",Q196)</f>
        <v/>
      </c>
      <c r="J200" s="1044" t="s">
        <v>4</v>
      </c>
      <c r="K200" s="1171" t="str">
        <f>IF(O196="","",O196)</f>
        <v/>
      </c>
      <c r="L200" s="1162" t="str">
        <f>IF(Q198="","",Q198)</f>
        <v/>
      </c>
      <c r="M200" s="1044" t="s">
        <v>4</v>
      </c>
      <c r="N200" s="1171" t="str">
        <f>IF(O198="","",O198)</f>
        <v/>
      </c>
      <c r="O200" s="1172"/>
      <c r="P200" s="1173"/>
      <c r="Q200" s="1174"/>
      <c r="R200" s="1162" t="str">
        <f>IF(ISERR(INDEX(予選成績,R199,T199*7-3)),"",IF(INDEX(予選成績,R199,T199*7-3)="","",INDEX(予選成績,R199,T199*7-3)))</f>
        <v/>
      </c>
      <c r="S200" s="1044" t="s">
        <v>4</v>
      </c>
      <c r="T200" s="1163"/>
      <c r="U200" s="1163"/>
      <c r="V200" s="1163"/>
      <c r="W200" s="1163"/>
      <c r="X200" s="1163"/>
      <c r="Y200" s="1163"/>
      <c r="Z200" s="1163"/>
      <c r="AA200" s="1163"/>
      <c r="AB200" s="1163"/>
      <c r="AC200" s="1163"/>
      <c r="AD200" s="1163"/>
      <c r="AE200" s="1163"/>
      <c r="AF200" s="1163"/>
      <c r="AG200" s="1163"/>
      <c r="AH200" s="1163"/>
      <c r="AI200" s="1163"/>
      <c r="AJ200" s="1227"/>
      <c r="AK200" s="1227"/>
      <c r="AL200" s="1227"/>
      <c r="AM200" s="1227"/>
      <c r="AN200" s="1229"/>
      <c r="AO200" s="1230"/>
      <c r="AP200" s="1231"/>
      <c r="AQ200" s="1176"/>
      <c r="AR200" s="1233"/>
      <c r="AS200" s="1038"/>
    </row>
    <row r="201" spans="1:45" ht="19.5" hidden="1" customHeight="1">
      <c r="A201" s="1017" t="s">
        <v>582</v>
      </c>
      <c r="B201" s="1059" t="str">
        <f>IF(A201="","＊＊＊＊＊＊＊＊＊＊",IF(ISNA(VLOOKUP(A201,参加ＴＭ,2,FALSE)),"",VLOOKUP(A201,参加ＴＭ,2,FALSE)))</f>
        <v/>
      </c>
      <c r="C201" s="1164"/>
      <c r="D201" s="1124" t="str">
        <f>IF(C202="","",IF(C202=E202,"△",IF(C202&gt;E202,"○","×")))</f>
        <v/>
      </c>
      <c r="E201" s="1159"/>
      <c r="F201" s="1164"/>
      <c r="G201" s="1124" t="str">
        <f>IF(F202="","",IF(F202=H202,"△",IF(F202&gt;H202,"○","×")))</f>
        <v/>
      </c>
      <c r="H201" s="1159"/>
      <c r="I201" s="1164"/>
      <c r="J201" s="1124" t="str">
        <f>IF(I202="","",IF(I202=K202,"△",IF(I202&gt;K202,"○","×")))</f>
        <v/>
      </c>
      <c r="K201" s="1165"/>
      <c r="L201" s="1164"/>
      <c r="M201" s="1124" t="str">
        <f>IF(L202="","",IF(L202=N202,"△",IF(L202&gt;N202,"○","×")))</f>
        <v/>
      </c>
      <c r="N201" s="1165"/>
      <c r="O201" s="1164"/>
      <c r="P201" s="1124" t="str">
        <f>IF(O202="","",IF(O202=Q202,"△",IF(O202&gt;Q202,"○","×")))</f>
        <v/>
      </c>
      <c r="Q201" s="1165"/>
      <c r="R201" s="1166"/>
      <c r="S201" s="1167"/>
      <c r="T201" s="1168"/>
      <c r="U201" s="1221"/>
      <c r="V201" s="1221"/>
      <c r="W201" s="1221"/>
      <c r="X201" s="1221"/>
      <c r="Y201" s="1221"/>
      <c r="Z201" s="1221"/>
      <c r="AA201" s="1221"/>
      <c r="AB201" s="1221"/>
      <c r="AC201" s="1221"/>
      <c r="AD201" s="1221"/>
      <c r="AE201" s="1221"/>
      <c r="AF201" s="1221"/>
      <c r="AG201" s="1221"/>
      <c r="AH201" s="1221"/>
      <c r="AI201" s="1221"/>
      <c r="AJ201" s="1227">
        <f>COUNTIF($C201:$T201,"○")</f>
        <v>0</v>
      </c>
      <c r="AK201" s="1227">
        <f>COUNTIF($C201:$T201,"△")</f>
        <v>0</v>
      </c>
      <c r="AL201" s="1227">
        <f>COUNTIF($C201:$T201,"×")</f>
        <v>0</v>
      </c>
      <c r="AM201" s="1227">
        <f>AJ201*2+AK201</f>
        <v>0</v>
      </c>
      <c r="AN201" s="1229">
        <f>IF(ISERROR(C202+F202+I202+L202+O202+R202),0,C202+F202+I202+L202+O202+R202)</f>
        <v>0</v>
      </c>
      <c r="AO201" s="1230" t="s">
        <v>4</v>
      </c>
      <c r="AP201" s="1231">
        <f>IF(ISERROR(E202+H202+K202+N202+Q202+T202),0,E202+H202+K202+N202+Q202+T202)</f>
        <v>0</v>
      </c>
      <c r="AQ201" s="1170" t="str">
        <f>IF(SUM(Ｌブロック)=600,"",RANK(AS201,Ｌブロック))</f>
        <v/>
      </c>
      <c r="AR201" s="1233"/>
      <c r="AS201" s="1222">
        <f>AM201*10000000+AN201*100000+AR201*100+(100-AP201)</f>
        <v>100</v>
      </c>
    </row>
    <row r="202" spans="1:45" ht="19.5" hidden="1" customHeight="1">
      <c r="A202" s="1017"/>
      <c r="B202" s="1063"/>
      <c r="C202" s="1162" t="str">
        <f>IF(T192="","",T192)</f>
        <v/>
      </c>
      <c r="D202" s="1044" t="s">
        <v>4</v>
      </c>
      <c r="E202" s="1163" t="str">
        <f>IF(R192="","",R192)</f>
        <v/>
      </c>
      <c r="F202" s="1162" t="str">
        <f>IF(T194="","",T194)</f>
        <v/>
      </c>
      <c r="G202" s="1044" t="s">
        <v>4</v>
      </c>
      <c r="H202" s="1163" t="str">
        <f>IF(R194="","",R194)</f>
        <v/>
      </c>
      <c r="I202" s="1162" t="str">
        <f>IF(T196="","",T196)</f>
        <v/>
      </c>
      <c r="J202" s="1044" t="s">
        <v>4</v>
      </c>
      <c r="K202" s="1171" t="str">
        <f>IF(R196="","",R196)</f>
        <v/>
      </c>
      <c r="L202" s="1162" t="str">
        <f>IF(T198="","",T198)</f>
        <v/>
      </c>
      <c r="M202" s="1044" t="s">
        <v>4</v>
      </c>
      <c r="N202" s="1171" t="str">
        <f>IF(R198="","",R198)</f>
        <v/>
      </c>
      <c r="O202" s="1162" t="str">
        <f>IF(T200="","",T200)</f>
        <v/>
      </c>
      <c r="P202" s="1044" t="s">
        <v>4</v>
      </c>
      <c r="Q202" s="1171" t="str">
        <f>IF(R200="","",R200)</f>
        <v/>
      </c>
      <c r="R202" s="1172"/>
      <c r="S202" s="1173"/>
      <c r="T202" s="1174"/>
      <c r="U202" s="1223"/>
      <c r="V202" s="1223"/>
      <c r="W202" s="1223"/>
      <c r="X202" s="1223"/>
      <c r="Y202" s="1223"/>
      <c r="Z202" s="1223"/>
      <c r="AA202" s="1223"/>
      <c r="AB202" s="1223"/>
      <c r="AC202" s="1223"/>
      <c r="AD202" s="1223"/>
      <c r="AE202" s="1223"/>
      <c r="AF202" s="1223"/>
      <c r="AG202" s="1223"/>
      <c r="AH202" s="1223"/>
      <c r="AI202" s="1223"/>
      <c r="AJ202" s="1227"/>
      <c r="AK202" s="1227"/>
      <c r="AL202" s="1227"/>
      <c r="AM202" s="1227"/>
      <c r="AN202" s="1229"/>
      <c r="AO202" s="1230"/>
      <c r="AP202" s="1231"/>
      <c r="AQ202" s="1176"/>
      <c r="AR202" s="1233"/>
      <c r="AS202" s="1222"/>
    </row>
    <row r="203" spans="1:45" ht="19.5" hidden="1" customHeight="1"/>
    <row r="204" spans="1:45" s="258" customFormat="1" ht="19.5" hidden="1" customHeight="1">
      <c r="A204" s="1005" t="s">
        <v>678</v>
      </c>
      <c r="B204" s="1006"/>
      <c r="D204" s="652"/>
      <c r="G204" s="652"/>
      <c r="J204" s="652"/>
      <c r="M204" s="652"/>
      <c r="P204" s="652"/>
      <c r="AN204" s="1007"/>
      <c r="AO204" s="1008"/>
      <c r="AP204" s="1007"/>
      <c r="AQ204" s="1006"/>
      <c r="AR204" s="1006"/>
    </row>
    <row r="205" spans="1:45" s="258" customFormat="1" ht="19.5" hidden="1" customHeight="1">
      <c r="A205" s="1009" t="s">
        <v>5</v>
      </c>
      <c r="B205" s="1009"/>
      <c r="C205" s="1010">
        <v>1</v>
      </c>
      <c r="D205" s="1010"/>
      <c r="E205" s="1010"/>
      <c r="F205" s="1010">
        <v>2</v>
      </c>
      <c r="G205" s="1010"/>
      <c r="H205" s="1010"/>
      <c r="I205" s="1010">
        <v>3</v>
      </c>
      <c r="J205" s="1010"/>
      <c r="K205" s="1010"/>
      <c r="L205" s="1010">
        <v>4</v>
      </c>
      <c r="M205" s="1010"/>
      <c r="N205" s="1010"/>
      <c r="O205" s="1014"/>
      <c r="P205" s="1014"/>
      <c r="Q205" s="1014"/>
      <c r="R205" s="1211"/>
      <c r="S205" s="1211"/>
      <c r="T205" s="1211"/>
      <c r="U205" s="1015"/>
      <c r="V205" s="1015"/>
      <c r="W205" s="1015"/>
      <c r="X205" s="1015"/>
      <c r="Y205" s="1015"/>
      <c r="Z205" s="1015"/>
      <c r="AA205" s="1015"/>
      <c r="AB205" s="1015"/>
      <c r="AC205" s="1015"/>
      <c r="AD205" s="1015"/>
      <c r="AE205" s="1015"/>
      <c r="AF205" s="1015"/>
      <c r="AG205" s="1015"/>
      <c r="AH205" s="1015"/>
      <c r="AI205" s="1015"/>
      <c r="AJ205" s="1015" t="s">
        <v>1</v>
      </c>
      <c r="AK205" s="1015" t="s">
        <v>2</v>
      </c>
      <c r="AL205" s="1015" t="s">
        <v>3</v>
      </c>
      <c r="AM205" s="1015" t="s">
        <v>0</v>
      </c>
      <c r="AN205" s="1010" t="s">
        <v>7</v>
      </c>
      <c r="AO205" s="1010"/>
      <c r="AP205" s="1010"/>
      <c r="AQ205" s="1016" t="s">
        <v>6</v>
      </c>
      <c r="AR205" s="1016" t="s">
        <v>42</v>
      </c>
    </row>
    <row r="206" spans="1:45" ht="19.5" hidden="1" customHeight="1">
      <c r="A206" s="1017" t="s">
        <v>131</v>
      </c>
      <c r="B206" s="1059" t="str">
        <f>IF(A206="","＊＊＊＊＊＊＊＊＊＊",IF(ISNA(VLOOKUP(A206,参加ＴＭ,2,FALSE)),"",VLOOKUP(A206,参加ＴＭ,2,FALSE)))</f>
        <v/>
      </c>
      <c r="C206" s="1166"/>
      <c r="D206" s="1167"/>
      <c r="E206" s="1168"/>
      <c r="F206" s="1158"/>
      <c r="G206" s="1124" t="str">
        <f>IF(F207="","",IF(F207=H207,"△",IF(F207&gt;H207,"○","×")))</f>
        <v/>
      </c>
      <c r="H206" s="1159"/>
      <c r="I206" s="1158"/>
      <c r="J206" s="1124" t="str">
        <f>IF(I207="","",IF(I207=K207,"△",IF(I207&gt;K207,"○","×")))</f>
        <v/>
      </c>
      <c r="K206" s="1159"/>
      <c r="L206" s="1158"/>
      <c r="M206" s="1124" t="str">
        <f>IF(L207="","",IF(L207=N207,"△",IF(L207&gt;N207,"○","×")))</f>
        <v/>
      </c>
      <c r="N206" s="1159"/>
      <c r="O206" s="1224"/>
      <c r="P206" s="1109"/>
      <c r="Q206" s="1157"/>
      <c r="R206" s="1214"/>
      <c r="S206" s="1215"/>
      <c r="T206" s="1216"/>
      <c r="U206" s="1159"/>
      <c r="V206" s="1159"/>
      <c r="W206" s="1159"/>
      <c r="X206" s="1159"/>
      <c r="Y206" s="1159"/>
      <c r="Z206" s="1159"/>
      <c r="AA206" s="1159"/>
      <c r="AB206" s="1159"/>
      <c r="AC206" s="1159"/>
      <c r="AD206" s="1159"/>
      <c r="AE206" s="1159"/>
      <c r="AF206" s="1159"/>
      <c r="AG206" s="1159"/>
      <c r="AH206" s="1159"/>
      <c r="AI206" s="1159"/>
      <c r="AJ206" s="1227">
        <f>COUNTIF($C206:$Q206,"○")</f>
        <v>0</v>
      </c>
      <c r="AK206" s="1227">
        <f>COUNTIF($C206:$Q206,"△")</f>
        <v>0</v>
      </c>
      <c r="AL206" s="1227">
        <f>COUNTIF($C206:$Q206,"×")</f>
        <v>0</v>
      </c>
      <c r="AM206" s="1227">
        <f>AJ206*2+AK206</f>
        <v>0</v>
      </c>
      <c r="AN206" s="1229">
        <f>IF(ISERROR(C207+F207+I207+L207+O207),0,C207+F207+I207+L207+O207)</f>
        <v>0</v>
      </c>
      <c r="AO206" s="1230" t="s">
        <v>4</v>
      </c>
      <c r="AP206" s="1231">
        <f>IF(ISERROR(E207+H207+K207+N207+Q207),0,E207+H207+K207+N207+Q207)</f>
        <v>0</v>
      </c>
      <c r="AQ206" s="1312" t="str">
        <f>IF(SUM(Ｍブロック)=500,"",RANK(AS206,Ｍブロック))</f>
        <v/>
      </c>
      <c r="AR206" s="1233"/>
      <c r="AS206" s="1038">
        <f>AM206*10000000+AN206*100000+AR206*100+(100-AP206)</f>
        <v>100</v>
      </c>
    </row>
    <row r="207" spans="1:45" ht="19.5" hidden="1" customHeight="1">
      <c r="A207" s="1017"/>
      <c r="B207" s="1063"/>
      <c r="C207" s="1172"/>
      <c r="D207" s="1173"/>
      <c r="E207" s="1174"/>
      <c r="F207" s="1162" t="str">
        <f>IF(ISERR(INDEX(予選成績,F206,H206*7-3)),"",IF(INDEX(予選成績,F206,H206*7-3)="","",INDEX(予選成績,F206,H206*7-3)))</f>
        <v/>
      </c>
      <c r="G207" s="1044" t="s">
        <v>4</v>
      </c>
      <c r="H207" s="1163" t="str">
        <f>IF(ISERR(INDEX(予選成績,F206,H206*7)),"",IF(INDEX(予選成績,F206,H206*7)="","",INDEX(予選成績,F206,H206*7)))</f>
        <v/>
      </c>
      <c r="I207" s="1162" t="str">
        <f>IF(ISERR(INDEX(予選成績,I206,K206*7-3)),"",IF(INDEX(予選成績,I206,K206*7-3)="","",INDEX(予選成績,I206,K206*7-3)))</f>
        <v/>
      </c>
      <c r="J207" s="1044" t="s">
        <v>4</v>
      </c>
      <c r="K207" s="1163" t="str">
        <f>IF(ISERR(INDEX(予選成績,I206,K206*7)),"",IF(INDEX(予選成績,I206,K206*7)="","",INDEX(予選成績,I206,K206*7)))</f>
        <v/>
      </c>
      <c r="L207" s="1162" t="str">
        <f>IF(ISERR(INDEX(予選成績,L206,N206*7-3)),"",IF(INDEX(予選成績,L206,N206*7-3)="","",INDEX(予選成績,L206,N206*7-3)))</f>
        <v/>
      </c>
      <c r="M207" s="1044" t="s">
        <v>4</v>
      </c>
      <c r="N207" s="1163" t="str">
        <f>IF(ISERR(INDEX(予選成績,L206,N206*7)),"",IF(INDEX(予選成績,L206,N206*7)="","",INDEX(予選成績,L206,N206*7)))</f>
        <v/>
      </c>
      <c r="O207" s="1160"/>
      <c r="P207" s="1049"/>
      <c r="Q207" s="1161"/>
      <c r="R207" s="1217"/>
      <c r="S207" s="1218"/>
      <c r="T207" s="1219"/>
      <c r="U207" s="1163"/>
      <c r="V207" s="1163"/>
      <c r="W207" s="1163"/>
      <c r="X207" s="1163"/>
      <c r="Y207" s="1163"/>
      <c r="Z207" s="1163"/>
      <c r="AA207" s="1163"/>
      <c r="AB207" s="1163"/>
      <c r="AC207" s="1163"/>
      <c r="AD207" s="1163"/>
      <c r="AE207" s="1163"/>
      <c r="AF207" s="1163"/>
      <c r="AG207" s="1163"/>
      <c r="AH207" s="1163"/>
      <c r="AI207" s="1163"/>
      <c r="AJ207" s="1227"/>
      <c r="AK207" s="1227"/>
      <c r="AL207" s="1227"/>
      <c r="AM207" s="1227"/>
      <c r="AN207" s="1229"/>
      <c r="AO207" s="1230"/>
      <c r="AP207" s="1231"/>
      <c r="AQ207" s="1312"/>
      <c r="AR207" s="1233"/>
      <c r="AS207" s="1038"/>
    </row>
    <row r="208" spans="1:45" ht="19.5" hidden="1" customHeight="1">
      <c r="A208" s="1017" t="s">
        <v>132</v>
      </c>
      <c r="B208" s="1059" t="str">
        <f>IF(A208="","＊＊＊＊＊＊＊＊＊＊",IF(ISNA(VLOOKUP(A208,参加ＴＭ,2,FALSE)),"",VLOOKUP(A208,参加ＴＭ,2,FALSE)))</f>
        <v/>
      </c>
      <c r="C208" s="1164"/>
      <c r="D208" s="1124" t="str">
        <f>IF(C209="","",IF(C209=E209,"△",IF(C209&gt;E209,"○","×")))</f>
        <v/>
      </c>
      <c r="E208" s="1159"/>
      <c r="F208" s="1166"/>
      <c r="G208" s="1167"/>
      <c r="H208" s="1168"/>
      <c r="I208" s="1158"/>
      <c r="J208" s="1124" t="str">
        <f>IF(I209="","",IF(I209=K209,"△",IF(I209&gt;K209,"○","×")))</f>
        <v/>
      </c>
      <c r="K208" s="1159"/>
      <c r="L208" s="1158"/>
      <c r="M208" s="1124" t="str">
        <f>IF(L209="","",IF(L209=N209,"△",IF(L209&gt;N209,"○","×")))</f>
        <v/>
      </c>
      <c r="N208" s="1159"/>
      <c r="O208" s="1224"/>
      <c r="P208" s="1109"/>
      <c r="Q208" s="1157"/>
      <c r="R208" s="1214"/>
      <c r="S208" s="1215"/>
      <c r="T208" s="1216"/>
      <c r="U208" s="1159"/>
      <c r="V208" s="1159"/>
      <c r="W208" s="1159"/>
      <c r="X208" s="1159"/>
      <c r="Y208" s="1159"/>
      <c r="Z208" s="1159"/>
      <c r="AA208" s="1159"/>
      <c r="AB208" s="1159"/>
      <c r="AC208" s="1159"/>
      <c r="AD208" s="1159"/>
      <c r="AE208" s="1159"/>
      <c r="AF208" s="1159"/>
      <c r="AG208" s="1159"/>
      <c r="AH208" s="1159"/>
      <c r="AI208" s="1159"/>
      <c r="AJ208" s="1313">
        <f>COUNTIF($C208:$Q208,"○")</f>
        <v>0</v>
      </c>
      <c r="AK208" s="1227">
        <f>COUNTIF($C208:$Q208,"△")</f>
        <v>0</v>
      </c>
      <c r="AL208" s="1227">
        <f>COUNTIF($C208:$Q208,"×")</f>
        <v>0</v>
      </c>
      <c r="AM208" s="1227">
        <f>AJ208*2+AK208</f>
        <v>0</v>
      </c>
      <c r="AN208" s="1229">
        <f>IF(ISERROR(C209+F209+I209+L209+O209),0,C209+F209+I209+L209+O209)</f>
        <v>0</v>
      </c>
      <c r="AO208" s="1230" t="s">
        <v>4</v>
      </c>
      <c r="AP208" s="1231">
        <f>IF(ISERROR(E209+H209+K209+N209+Q209),0,E209+H209+K209+N209+Q209)</f>
        <v>0</v>
      </c>
      <c r="AQ208" s="1312" t="str">
        <f>IF(SUM(Ｍブロック)=500,"",RANK(AS208,Ｍブロック))</f>
        <v/>
      </c>
      <c r="AR208" s="1233"/>
      <c r="AS208" s="1038">
        <f>AM208*10000000+AN208*100000+AR208*100+(100-AP208)</f>
        <v>100</v>
      </c>
    </row>
    <row r="209" spans="1:45" ht="19.5" hidden="1" customHeight="1">
      <c r="A209" s="1017"/>
      <c r="B209" s="1063"/>
      <c r="C209" s="1162" t="str">
        <f>IF(H207="","",H207)</f>
        <v/>
      </c>
      <c r="D209" s="1044" t="s">
        <v>4</v>
      </c>
      <c r="E209" s="1163" t="str">
        <f>IF(F207="","",F207)</f>
        <v/>
      </c>
      <c r="F209" s="1172"/>
      <c r="G209" s="1173"/>
      <c r="H209" s="1174"/>
      <c r="I209" s="1162" t="str">
        <f>IF(ISERR(INDEX(予選成績,I208,K208*7-3)),"",IF(INDEX(予選成績,I208,K208*7-3)="","",INDEX(予選成績,I208,K208*7-3)))</f>
        <v/>
      </c>
      <c r="J209" s="1044" t="s">
        <v>4</v>
      </c>
      <c r="K209" s="1163" t="str">
        <f>IF(ISERR(INDEX(予選成績,I208,K208*7)),"",IF(INDEX(予選成績,I208,K208*7)="","",INDEX(予選成績,I208,K208*7)))</f>
        <v/>
      </c>
      <c r="L209" s="1162" t="str">
        <f>IF(ISERR(INDEX(予選成績,L208,N208*7-3)),"",IF(INDEX(予選成績,L208,N208*7-3)="","",INDEX(予選成績,L208,N208*7-3)))</f>
        <v/>
      </c>
      <c r="M209" s="1044" t="s">
        <v>4</v>
      </c>
      <c r="N209" s="1163" t="str">
        <f>IF(ISERR(INDEX(予選成績,L208,N208*7)),"",IF(INDEX(予選成績,L208,N208*7)="","",INDEX(予選成績,L208,N208*7)))</f>
        <v/>
      </c>
      <c r="O209" s="1160"/>
      <c r="P209" s="1049"/>
      <c r="Q209" s="1161"/>
      <c r="R209" s="1217"/>
      <c r="S209" s="1218"/>
      <c r="T209" s="1219"/>
      <c r="U209" s="1163"/>
      <c r="V209" s="1163"/>
      <c r="W209" s="1163"/>
      <c r="X209" s="1163"/>
      <c r="Y209" s="1163"/>
      <c r="Z209" s="1163"/>
      <c r="AA209" s="1163"/>
      <c r="AB209" s="1163"/>
      <c r="AC209" s="1163"/>
      <c r="AD209" s="1163"/>
      <c r="AE209" s="1163"/>
      <c r="AF209" s="1163"/>
      <c r="AG209" s="1163"/>
      <c r="AH209" s="1163"/>
      <c r="AI209" s="1163"/>
      <c r="AJ209" s="1313"/>
      <c r="AK209" s="1227"/>
      <c r="AL209" s="1227"/>
      <c r="AM209" s="1227"/>
      <c r="AN209" s="1229"/>
      <c r="AO209" s="1230"/>
      <c r="AP209" s="1231"/>
      <c r="AQ209" s="1312"/>
      <c r="AR209" s="1233"/>
      <c r="AS209" s="1038"/>
    </row>
    <row r="210" spans="1:45" ht="19.5" hidden="1" customHeight="1">
      <c r="A210" s="1017" t="s">
        <v>133</v>
      </c>
      <c r="B210" s="1059">
        <f>IF(A210="","＊＊＊＊＊＊＊＊＊＊",IF(ISNA(VLOOKUP(A210,参加ＴＭ,2,FALSE)),"",VLOOKUP(A210,参加ＴＭ,2,FALSE)))</f>
        <v>0</v>
      </c>
      <c r="C210" s="1164"/>
      <c r="D210" s="1124" t="str">
        <f>IF(C211="","",IF(C211=E211,"△",IF(C211&gt;E211,"○","×")))</f>
        <v/>
      </c>
      <c r="E210" s="1159"/>
      <c r="F210" s="1164"/>
      <c r="G210" s="1124" t="str">
        <f>IF(F211="","",IF(F211=H211,"△",IF(F211&gt;H211,"○","×")))</f>
        <v/>
      </c>
      <c r="H210" s="1159"/>
      <c r="I210" s="1166"/>
      <c r="J210" s="1167"/>
      <c r="K210" s="1168"/>
      <c r="L210" s="1158"/>
      <c r="M210" s="1124" t="str">
        <f>IF(L211="","",IF(L211=N211,"△",IF(L211&gt;N211,"○","×")))</f>
        <v/>
      </c>
      <c r="N210" s="1159"/>
      <c r="O210" s="1224"/>
      <c r="P210" s="1109"/>
      <c r="Q210" s="1157"/>
      <c r="R210" s="1214"/>
      <c r="S210" s="1215"/>
      <c r="T210" s="1216"/>
      <c r="U210" s="1159"/>
      <c r="V210" s="1159"/>
      <c r="W210" s="1159"/>
      <c r="X210" s="1159"/>
      <c r="Y210" s="1159"/>
      <c r="Z210" s="1159"/>
      <c r="AA210" s="1159"/>
      <c r="AB210" s="1159"/>
      <c r="AC210" s="1159"/>
      <c r="AD210" s="1159"/>
      <c r="AE210" s="1159"/>
      <c r="AF210" s="1159"/>
      <c r="AG210" s="1159"/>
      <c r="AH210" s="1159"/>
      <c r="AI210" s="1159"/>
      <c r="AJ210" s="1313">
        <f>COUNTIF($C210:$Q210,"○")</f>
        <v>0</v>
      </c>
      <c r="AK210" s="1227">
        <f>COUNTIF($C210:$Q210,"△")</f>
        <v>0</v>
      </c>
      <c r="AL210" s="1227">
        <f>COUNTIF($C210:$Q210,"×")</f>
        <v>0</v>
      </c>
      <c r="AM210" s="1227">
        <f>AJ210*2+AK210</f>
        <v>0</v>
      </c>
      <c r="AN210" s="1229">
        <f>IF(ISERROR(C211+F211+I211+L211+O211),0,C211+F211+I211+L211+O211)</f>
        <v>0</v>
      </c>
      <c r="AO210" s="1230" t="s">
        <v>4</v>
      </c>
      <c r="AP210" s="1231">
        <f>IF(ISERROR(E211+H211+K211+N211+Q211),0,E211+H211+K211+N211+Q211)</f>
        <v>0</v>
      </c>
      <c r="AQ210" s="1312" t="str">
        <f>IF(SUM(Ｍブロック)=500,"",RANK(AS210,Ｍブロック))</f>
        <v/>
      </c>
      <c r="AR210" s="1233"/>
      <c r="AS210" s="1038">
        <f>AM210*10000000+AN210*100000+AR210*100+(100-AP210)</f>
        <v>100</v>
      </c>
    </row>
    <row r="211" spans="1:45" ht="19.5" hidden="1" customHeight="1">
      <c r="A211" s="1017"/>
      <c r="B211" s="1063"/>
      <c r="C211" s="1162" t="str">
        <f>IF(K207="","",K207)</f>
        <v/>
      </c>
      <c r="D211" s="1044" t="s">
        <v>4</v>
      </c>
      <c r="E211" s="1163" t="str">
        <f>IF(I207="","",I207)</f>
        <v/>
      </c>
      <c r="F211" s="1162" t="str">
        <f>IF(K209="","",K209)</f>
        <v/>
      </c>
      <c r="G211" s="1044" t="s">
        <v>4</v>
      </c>
      <c r="H211" s="1163" t="str">
        <f>IF(I209="","",I209)</f>
        <v/>
      </c>
      <c r="I211" s="1172"/>
      <c r="J211" s="1173"/>
      <c r="K211" s="1174"/>
      <c r="L211" s="1162" t="str">
        <f>IF(ISERR(INDEX(予選成績,L210,N210*7-3)),"",IF(INDEX(予選成績,L210,N210*7-3)="","",INDEX(予選成績,L210,N210*7-3)))</f>
        <v/>
      </c>
      <c r="M211" s="1044" t="s">
        <v>4</v>
      </c>
      <c r="N211" s="1163" t="str">
        <f>IF(ISERR(INDEX(予選成績,L210,N210*7)),"",IF(INDEX(予選成績,L210,N210*7)="","",INDEX(予選成績,L210,N210*7)))</f>
        <v/>
      </c>
      <c r="O211" s="1160"/>
      <c r="P211" s="1049"/>
      <c r="Q211" s="1161"/>
      <c r="R211" s="1217"/>
      <c r="S211" s="1218"/>
      <c r="T211" s="1219"/>
      <c r="U211" s="1163"/>
      <c r="V211" s="1163"/>
      <c r="W211" s="1163"/>
      <c r="X211" s="1163"/>
      <c r="Y211" s="1163"/>
      <c r="Z211" s="1163"/>
      <c r="AA211" s="1163"/>
      <c r="AB211" s="1163"/>
      <c r="AC211" s="1163"/>
      <c r="AD211" s="1163"/>
      <c r="AE211" s="1163"/>
      <c r="AF211" s="1163"/>
      <c r="AG211" s="1163"/>
      <c r="AH211" s="1163"/>
      <c r="AI211" s="1163"/>
      <c r="AJ211" s="1313"/>
      <c r="AK211" s="1227"/>
      <c r="AL211" s="1227"/>
      <c r="AM211" s="1227"/>
      <c r="AN211" s="1229"/>
      <c r="AO211" s="1230"/>
      <c r="AP211" s="1231"/>
      <c r="AQ211" s="1312"/>
      <c r="AR211" s="1233"/>
      <c r="AS211" s="1038"/>
    </row>
    <row r="212" spans="1:45" ht="19.5" hidden="1" customHeight="1">
      <c r="A212" s="1017" t="s">
        <v>134</v>
      </c>
      <c r="B212" s="1059">
        <f>IF(A212="","＊＊＊＊＊＊＊＊＊＊",IF(ISNA(VLOOKUP(A212,参加ＴＭ,2,FALSE)),"",VLOOKUP(A212,参加ＴＭ,2,FALSE)))</f>
        <v>0</v>
      </c>
      <c r="C212" s="1164"/>
      <c r="D212" s="1124" t="str">
        <f>IF(C213="","",IF(C213=E213,"△",IF(C213&gt;E213,"○","×")))</f>
        <v/>
      </c>
      <c r="E212" s="1159"/>
      <c r="F212" s="1164"/>
      <c r="G212" s="1124" t="str">
        <f>IF(F213="","",IF(F213=H213,"△",IF(F213&gt;H213,"○","×")))</f>
        <v/>
      </c>
      <c r="H212" s="1159"/>
      <c r="I212" s="1164"/>
      <c r="J212" s="1124" t="str">
        <f>IF(I213="","",IF(I213=K213,"△",IF(I213&gt;K213,"○","×")))</f>
        <v/>
      </c>
      <c r="K212" s="1165"/>
      <c r="L212" s="1166"/>
      <c r="M212" s="1167"/>
      <c r="N212" s="1168"/>
      <c r="O212" s="1224"/>
      <c r="P212" s="1109"/>
      <c r="Q212" s="1157"/>
      <c r="R212" s="1214"/>
      <c r="S212" s="1215"/>
      <c r="T212" s="1216"/>
      <c r="U212" s="1159"/>
      <c r="V212" s="1159"/>
      <c r="W212" s="1159"/>
      <c r="X212" s="1159"/>
      <c r="Y212" s="1159"/>
      <c r="Z212" s="1159"/>
      <c r="AA212" s="1159"/>
      <c r="AB212" s="1159"/>
      <c r="AC212" s="1159"/>
      <c r="AD212" s="1159"/>
      <c r="AE212" s="1159"/>
      <c r="AF212" s="1159"/>
      <c r="AG212" s="1159"/>
      <c r="AH212" s="1159"/>
      <c r="AI212" s="1159"/>
      <c r="AJ212" s="1313">
        <f>COUNTIF($C212:$Q212,"○")</f>
        <v>0</v>
      </c>
      <c r="AK212" s="1227">
        <f>COUNTIF($C212:$Q212,"△")</f>
        <v>0</v>
      </c>
      <c r="AL212" s="1227">
        <f>COUNTIF($C212:$Q212,"×")</f>
        <v>0</v>
      </c>
      <c r="AM212" s="1227">
        <f>AJ212*2+AK212</f>
        <v>0</v>
      </c>
      <c r="AN212" s="1229">
        <f>IF(ISERROR(C213+F213+I213+L213+O213),0,C213+F213+I213+L213+O213)</f>
        <v>0</v>
      </c>
      <c r="AO212" s="1230" t="s">
        <v>4</v>
      </c>
      <c r="AP212" s="1231">
        <f>IF(ISERROR(E213+H213+K213+N213+Q213),0,E213+H213+K213+N213+Q213)</f>
        <v>0</v>
      </c>
      <c r="AQ212" s="1312" t="str">
        <f>IF(SUM(Ｍブロック)=500,"",RANK(AS212,Ｍブロック))</f>
        <v/>
      </c>
      <c r="AR212" s="1233"/>
      <c r="AS212" s="1038">
        <f>AM212*10000000+AN212*100000+AR212*100+(100-AP212)</f>
        <v>100</v>
      </c>
    </row>
    <row r="213" spans="1:45" ht="19.5" hidden="1" customHeight="1">
      <c r="A213" s="1017"/>
      <c r="B213" s="1063"/>
      <c r="C213" s="1162" t="str">
        <f>IF(N207="","",N207)</f>
        <v/>
      </c>
      <c r="D213" s="1044" t="s">
        <v>4</v>
      </c>
      <c r="E213" s="1163" t="str">
        <f>IF(L207="","",L207)</f>
        <v/>
      </c>
      <c r="F213" s="1162" t="str">
        <f>IF(N209="","",N209)</f>
        <v/>
      </c>
      <c r="G213" s="1044" t="s">
        <v>4</v>
      </c>
      <c r="H213" s="1163" t="str">
        <f>IF(L209="","",L209)</f>
        <v/>
      </c>
      <c r="I213" s="1162" t="str">
        <f>IF(N211="","",N211)</f>
        <v/>
      </c>
      <c r="J213" s="1044" t="s">
        <v>4</v>
      </c>
      <c r="K213" s="1171" t="str">
        <f>IF(L211="","",L211)</f>
        <v/>
      </c>
      <c r="L213" s="1172"/>
      <c r="M213" s="1173"/>
      <c r="N213" s="1174"/>
      <c r="O213" s="1160"/>
      <c r="P213" s="1049"/>
      <c r="Q213" s="1161"/>
      <c r="R213" s="1217"/>
      <c r="S213" s="1218"/>
      <c r="T213" s="1219"/>
      <c r="U213" s="1163"/>
      <c r="V213" s="1163"/>
      <c r="W213" s="1163"/>
      <c r="X213" s="1163"/>
      <c r="Y213" s="1163"/>
      <c r="Z213" s="1163"/>
      <c r="AA213" s="1163"/>
      <c r="AB213" s="1163"/>
      <c r="AC213" s="1163"/>
      <c r="AD213" s="1163"/>
      <c r="AE213" s="1163"/>
      <c r="AF213" s="1163"/>
      <c r="AG213" s="1163"/>
      <c r="AH213" s="1163"/>
      <c r="AI213" s="1163"/>
      <c r="AJ213" s="1313"/>
      <c r="AK213" s="1227"/>
      <c r="AL213" s="1227"/>
      <c r="AM213" s="1227"/>
      <c r="AN213" s="1229"/>
      <c r="AO213" s="1230"/>
      <c r="AP213" s="1231"/>
      <c r="AQ213" s="1312"/>
      <c r="AR213" s="1233"/>
      <c r="AS213" s="1038"/>
    </row>
    <row r="214" spans="1:45" ht="19.5" hidden="1" customHeight="1">
      <c r="A214" s="1017"/>
      <c r="B214" s="1059" t="str">
        <f>IF(A214="","＊＊＊＊＊＊＊＊＊＊",IF(ISNA(VLOOKUP(A214,参加ＴＭ,2,FALSE)),"",VLOOKUP(A214,参加ＴＭ,2,FALSE)))</f>
        <v>＊＊＊＊＊＊＊＊＊＊</v>
      </c>
      <c r="C214" s="1164"/>
      <c r="D214" s="1124" t="str">
        <f>IF(C215="","",IF(C215=E215,"△",IF(C215&gt;E215,"○","×")))</f>
        <v/>
      </c>
      <c r="E214" s="1159"/>
      <c r="F214" s="1164"/>
      <c r="G214" s="1124" t="str">
        <f>IF(F215="","",IF(F215=H215,"△",IF(F215&gt;H215,"○","×")))</f>
        <v/>
      </c>
      <c r="H214" s="1159"/>
      <c r="I214" s="1164"/>
      <c r="J214" s="1124" t="str">
        <f>IF(I215="","",IF(I215=K215,"△",IF(I215&gt;K215,"○","×")))</f>
        <v/>
      </c>
      <c r="K214" s="1165"/>
      <c r="L214" s="1164"/>
      <c r="M214" s="1124" t="str">
        <f>IF(L215="","",IF(L215=N215,"△",IF(L215&gt;N215,"○","×")))</f>
        <v/>
      </c>
      <c r="N214" s="1165"/>
      <c r="O214" s="1166"/>
      <c r="P214" s="1167"/>
      <c r="Q214" s="1168"/>
      <c r="R214" s="1158"/>
      <c r="S214" s="1124" t="str">
        <f>IF(R215="","",IF(R215=T215,"△",IF(R215&gt;T215,"○","×")))</f>
        <v/>
      </c>
      <c r="T214" s="1159"/>
      <c r="U214" s="1159"/>
      <c r="V214" s="1159"/>
      <c r="W214" s="1159"/>
      <c r="X214" s="1159"/>
      <c r="Y214" s="1159"/>
      <c r="Z214" s="1159"/>
      <c r="AA214" s="1159"/>
      <c r="AB214" s="1159"/>
      <c r="AC214" s="1159"/>
      <c r="AD214" s="1159"/>
      <c r="AE214" s="1159"/>
      <c r="AF214" s="1159"/>
      <c r="AG214" s="1159"/>
      <c r="AH214" s="1159"/>
      <c r="AI214" s="1159"/>
      <c r="AJ214" s="1313">
        <f>COUNTIF($C214:$Q214,"○")</f>
        <v>0</v>
      </c>
      <c r="AK214" s="1227">
        <f>COUNTIF($C214:$Q214,"△")</f>
        <v>0</v>
      </c>
      <c r="AL214" s="1227">
        <f>COUNTIF($C214:$Q214,"×")</f>
        <v>0</v>
      </c>
      <c r="AM214" s="1227">
        <f>AJ214*2+AK214</f>
        <v>0</v>
      </c>
      <c r="AN214" s="1229">
        <f>IF(ISERROR(C215+F215+I215+L215+O215),0,C215+F215+I215+L215+O215)</f>
        <v>0</v>
      </c>
      <c r="AO214" s="1230" t="s">
        <v>4</v>
      </c>
      <c r="AP214" s="1231">
        <f>IF(ISERROR(E215+H215+K215+N215+Q215),0,E215+H215+K215+N215+Q215)</f>
        <v>0</v>
      </c>
      <c r="AQ214" s="1312" t="str">
        <f>IF(SUM(Ｍブロック)=500,"",RANK(AS214,Ｍブロック))</f>
        <v/>
      </c>
      <c r="AR214" s="1233"/>
      <c r="AS214" s="1038">
        <f>AM214*10000000+AN214*100000+AR214*100+(100-AP214)</f>
        <v>100</v>
      </c>
    </row>
    <row r="215" spans="1:45" ht="19.5" hidden="1" customHeight="1">
      <c r="A215" s="1017"/>
      <c r="B215" s="1063"/>
      <c r="C215" s="1162" t="str">
        <f>IF(Q207="","",Q207)</f>
        <v/>
      </c>
      <c r="D215" s="1044" t="s">
        <v>4</v>
      </c>
      <c r="E215" s="1163" t="str">
        <f>IF(O207="","",O207)</f>
        <v/>
      </c>
      <c r="F215" s="1162" t="str">
        <f>IF(Q209="","",Q209)</f>
        <v/>
      </c>
      <c r="G215" s="1044" t="s">
        <v>4</v>
      </c>
      <c r="H215" s="1163" t="str">
        <f>IF(O209="","",O209)</f>
        <v/>
      </c>
      <c r="I215" s="1162" t="str">
        <f>IF(Q211="","",Q211)</f>
        <v/>
      </c>
      <c r="J215" s="1044" t="s">
        <v>4</v>
      </c>
      <c r="K215" s="1171" t="str">
        <f>IF(O211="","",O211)</f>
        <v/>
      </c>
      <c r="L215" s="1162" t="str">
        <f>IF(Q213="","",Q213)</f>
        <v/>
      </c>
      <c r="M215" s="1044" t="s">
        <v>4</v>
      </c>
      <c r="N215" s="1171" t="str">
        <f>IF(O213="","",O213)</f>
        <v/>
      </c>
      <c r="O215" s="1172"/>
      <c r="P215" s="1173"/>
      <c r="Q215" s="1174"/>
      <c r="R215" s="1162" t="str">
        <f>IF(ISERR(INDEX(予選成績,R214,T214*7-3)),"",IF(INDEX(予選成績,R214,T214*7-3)="","",INDEX(予選成績,R214,T214*7-3)))</f>
        <v/>
      </c>
      <c r="S215" s="1044" t="s">
        <v>4</v>
      </c>
      <c r="T215" s="1163" t="str">
        <f>IF(ISERR(INDEX(予選成績,R214,T214*7)),"",IF(INDEX(予選成績,R214,T214*7)="","",INDEX(予選成績,R214,T214*7)))</f>
        <v/>
      </c>
      <c r="U215" s="1163"/>
      <c r="V215" s="1163"/>
      <c r="W215" s="1163"/>
      <c r="X215" s="1163"/>
      <c r="Y215" s="1163"/>
      <c r="Z215" s="1163"/>
      <c r="AA215" s="1163"/>
      <c r="AB215" s="1163"/>
      <c r="AC215" s="1163"/>
      <c r="AD215" s="1163"/>
      <c r="AE215" s="1163"/>
      <c r="AF215" s="1163"/>
      <c r="AG215" s="1163"/>
      <c r="AH215" s="1163"/>
      <c r="AI215" s="1163"/>
      <c r="AJ215" s="1313"/>
      <c r="AK215" s="1227"/>
      <c r="AL215" s="1227"/>
      <c r="AM215" s="1227"/>
      <c r="AN215" s="1229"/>
      <c r="AO215" s="1230"/>
      <c r="AP215" s="1231"/>
      <c r="AQ215" s="1312"/>
      <c r="AR215" s="1233"/>
      <c r="AS215" s="1038"/>
    </row>
    <row r="216" spans="1:45" ht="19.5" hidden="1" customHeight="1">
      <c r="A216" s="1017" t="s">
        <v>582</v>
      </c>
      <c r="B216" s="1059" t="str">
        <f>IF(A216="","＊＊＊＊＊＊＊＊＊＊",IF(ISNA(VLOOKUP(A216,参加ＴＭ,2,FALSE)),"",VLOOKUP(A216,参加ＴＭ,2,FALSE)))</f>
        <v/>
      </c>
      <c r="C216" s="1164"/>
      <c r="D216" s="1124" t="str">
        <f>IF(C217="","",IF(C217=E217,"△",IF(C217&gt;E217,"○","×")))</f>
        <v/>
      </c>
      <c r="E216" s="1159"/>
      <c r="F216" s="1164"/>
      <c r="G216" s="1124" t="str">
        <f>IF(F217="","",IF(F217=H217,"△",IF(F217&gt;H217,"○","×")))</f>
        <v/>
      </c>
      <c r="H216" s="1159"/>
      <c r="I216" s="1164"/>
      <c r="J216" s="1124" t="str">
        <f>IF(I217="","",IF(I217=K217,"△",IF(I217&gt;K217,"○","×")))</f>
        <v/>
      </c>
      <c r="K216" s="1165"/>
      <c r="L216" s="1164"/>
      <c r="M216" s="1124" t="str">
        <f>IF(L217="","",IF(L217=N217,"△",IF(L217&gt;N217,"○","×")))</f>
        <v/>
      </c>
      <c r="N216" s="1165"/>
      <c r="O216" s="1166"/>
      <c r="P216" s="1167"/>
      <c r="Q216" s="1168"/>
      <c r="R216" s="1166"/>
      <c r="S216" s="1167"/>
      <c r="T216" s="1168"/>
      <c r="U216" s="1221"/>
      <c r="V216" s="1221"/>
      <c r="W216" s="1221"/>
      <c r="X216" s="1221"/>
      <c r="Y216" s="1221"/>
      <c r="Z216" s="1221"/>
      <c r="AA216" s="1221"/>
      <c r="AB216" s="1221"/>
      <c r="AC216" s="1221"/>
      <c r="AD216" s="1221"/>
      <c r="AE216" s="1221"/>
      <c r="AF216" s="1221"/>
      <c r="AG216" s="1221"/>
      <c r="AH216" s="1221"/>
      <c r="AI216" s="1221"/>
      <c r="AJ216" s="1313">
        <f>COUNTIF($C216:$Q216,"○")</f>
        <v>0</v>
      </c>
      <c r="AK216" s="1227">
        <f>COUNTIF($C216:$Q216,"△")</f>
        <v>0</v>
      </c>
      <c r="AL216" s="1227">
        <f>COUNTIF($C216:$Q216,"×")</f>
        <v>0</v>
      </c>
      <c r="AM216" s="1227">
        <f>AJ216*2+AK216</f>
        <v>0</v>
      </c>
      <c r="AN216" s="1229">
        <f>IF(ISERROR(C217+F217+I217+L217+O217),0,C217+F217+I217+L217+O217)</f>
        <v>0</v>
      </c>
      <c r="AO216" s="1230" t="s">
        <v>4</v>
      </c>
      <c r="AP216" s="1231">
        <f>IF(ISERROR(E217+H217+K217+N217+Q217),0,E217+H217+K217+N217+Q217)</f>
        <v>0</v>
      </c>
      <c r="AQ216" s="1312" t="e">
        <f>IF(SUM(Ｌブロック)=500,"",RANK(AS216,Ｌブロック))</f>
        <v>#N/A</v>
      </c>
      <c r="AR216" s="1233"/>
      <c r="AS216" s="1128"/>
    </row>
    <row r="217" spans="1:45" ht="19.5" hidden="1" customHeight="1">
      <c r="A217" s="1017"/>
      <c r="B217" s="1063"/>
      <c r="C217" s="1162" t="str">
        <f>IF(Q209="","",Q209)</f>
        <v/>
      </c>
      <c r="D217" s="1044" t="s">
        <v>4</v>
      </c>
      <c r="E217" s="1163" t="str">
        <f>IF(O209="","",O209)</f>
        <v/>
      </c>
      <c r="F217" s="1162" t="str">
        <f>IF(Q211="","",Q211)</f>
        <v/>
      </c>
      <c r="G217" s="1044" t="s">
        <v>4</v>
      </c>
      <c r="H217" s="1163" t="str">
        <f>IF(O211="","",O211)</f>
        <v/>
      </c>
      <c r="I217" s="1162" t="str">
        <f>IF(Q213="","",Q213)</f>
        <v/>
      </c>
      <c r="J217" s="1044" t="s">
        <v>4</v>
      </c>
      <c r="K217" s="1171" t="str">
        <f>IF(O213="","",O213)</f>
        <v/>
      </c>
      <c r="L217" s="1162" t="str">
        <f>IF(Q215="","",Q215)</f>
        <v/>
      </c>
      <c r="M217" s="1044" t="s">
        <v>4</v>
      </c>
      <c r="N217" s="1171" t="str">
        <f>IF(O215="","",O215)</f>
        <v/>
      </c>
      <c r="O217" s="1172"/>
      <c r="P217" s="1173"/>
      <c r="Q217" s="1174"/>
      <c r="R217" s="1172"/>
      <c r="S217" s="1173"/>
      <c r="T217" s="1174"/>
      <c r="U217" s="1223"/>
      <c r="V217" s="1223"/>
      <c r="W217" s="1223"/>
      <c r="X217" s="1223"/>
      <c r="Y217" s="1223"/>
      <c r="Z217" s="1223"/>
      <c r="AA217" s="1223"/>
      <c r="AB217" s="1223"/>
      <c r="AC217" s="1223"/>
      <c r="AD217" s="1223"/>
      <c r="AE217" s="1223"/>
      <c r="AF217" s="1223"/>
      <c r="AG217" s="1223"/>
      <c r="AH217" s="1223"/>
      <c r="AI217" s="1223"/>
      <c r="AJ217" s="1313"/>
      <c r="AK217" s="1227"/>
      <c r="AL217" s="1227"/>
      <c r="AM217" s="1227"/>
      <c r="AN217" s="1229"/>
      <c r="AO217" s="1230"/>
      <c r="AP217" s="1231"/>
      <c r="AQ217" s="1312"/>
      <c r="AR217" s="1233"/>
      <c r="AS217" s="1128"/>
    </row>
    <row r="218" spans="1:45" ht="19.5" hidden="1" customHeight="1"/>
    <row r="219" spans="1:45" s="258" customFormat="1" ht="19.5" hidden="1" customHeight="1">
      <c r="A219" s="1005" t="s">
        <v>679</v>
      </c>
      <c r="B219" s="1006"/>
      <c r="D219" s="652"/>
      <c r="G219" s="652"/>
      <c r="J219" s="652"/>
      <c r="M219" s="652"/>
      <c r="P219" s="652"/>
      <c r="AN219" s="1007"/>
      <c r="AO219" s="1008"/>
      <c r="AP219" s="1007"/>
      <c r="AQ219" s="1006"/>
      <c r="AR219" s="1006"/>
    </row>
    <row r="220" spans="1:45" s="258" customFormat="1" ht="19.5" hidden="1" customHeight="1">
      <c r="A220" s="1009" t="s">
        <v>5</v>
      </c>
      <c r="B220" s="1009"/>
      <c r="C220" s="1010">
        <v>1</v>
      </c>
      <c r="D220" s="1010"/>
      <c r="E220" s="1010"/>
      <c r="F220" s="1010">
        <v>2</v>
      </c>
      <c r="G220" s="1010"/>
      <c r="H220" s="1010"/>
      <c r="I220" s="1010">
        <v>3</v>
      </c>
      <c r="J220" s="1010"/>
      <c r="K220" s="1010"/>
      <c r="L220" s="1010">
        <v>4</v>
      </c>
      <c r="M220" s="1010"/>
      <c r="N220" s="1010"/>
      <c r="O220" s="1211"/>
      <c r="P220" s="1211"/>
      <c r="Q220" s="1211"/>
      <c r="R220" s="1211"/>
      <c r="S220" s="1211"/>
      <c r="T220" s="1211"/>
      <c r="U220" s="1015"/>
      <c r="V220" s="1015"/>
      <c r="W220" s="1015"/>
      <c r="X220" s="1015"/>
      <c r="Y220" s="1015"/>
      <c r="Z220" s="1015"/>
      <c r="AA220" s="1015"/>
      <c r="AB220" s="1015"/>
      <c r="AC220" s="1015"/>
      <c r="AD220" s="1015"/>
      <c r="AE220" s="1015"/>
      <c r="AF220" s="1015"/>
      <c r="AG220" s="1015"/>
      <c r="AH220" s="1015"/>
      <c r="AI220" s="1015"/>
      <c r="AJ220" s="1015" t="s">
        <v>1</v>
      </c>
      <c r="AK220" s="1015" t="s">
        <v>2</v>
      </c>
      <c r="AL220" s="1015" t="s">
        <v>3</v>
      </c>
      <c r="AM220" s="1015" t="s">
        <v>0</v>
      </c>
      <c r="AN220" s="1010" t="s">
        <v>7</v>
      </c>
      <c r="AO220" s="1010"/>
      <c r="AP220" s="1010"/>
      <c r="AQ220" s="1016" t="s">
        <v>6</v>
      </c>
      <c r="AR220" s="1016" t="s">
        <v>42</v>
      </c>
    </row>
    <row r="221" spans="1:45" ht="19.5" hidden="1" customHeight="1">
      <c r="A221" s="1017" t="s">
        <v>135</v>
      </c>
      <c r="B221" s="1059">
        <f>IF(A221="","＊＊＊＊＊＊＊＊＊＊",IF(ISNA(VLOOKUP(A221,参加ＴＭ,2,FALSE)),"",VLOOKUP(A221,参加ＴＭ,2,FALSE)))</f>
        <v>0</v>
      </c>
      <c r="C221" s="1166"/>
      <c r="D221" s="1167"/>
      <c r="E221" s="1168"/>
      <c r="F221" s="1158"/>
      <c r="G221" s="1124" t="str">
        <f>IF(F222="","",IF(F222=H222,"△",IF(F222&gt;H222,"○","×")))</f>
        <v/>
      </c>
      <c r="H221" s="1159"/>
      <c r="I221" s="1158"/>
      <c r="J221" s="1124" t="str">
        <f>IF(I222="","",IF(I222=K222,"△",IF(I222&gt;K222,"○","×")))</f>
        <v/>
      </c>
      <c r="K221" s="1159"/>
      <c r="L221" s="1158"/>
      <c r="M221" s="1124" t="str">
        <f>IF(L222="","",IF(L222=N222,"△",IF(L222&gt;N222,"○","×")))</f>
        <v/>
      </c>
      <c r="N221" s="1159"/>
      <c r="O221" s="1225"/>
      <c r="P221" s="1215"/>
      <c r="Q221" s="1216"/>
      <c r="R221" s="1214"/>
      <c r="S221" s="1215"/>
      <c r="T221" s="1216"/>
      <c r="U221" s="1159"/>
      <c r="V221" s="1159"/>
      <c r="W221" s="1159"/>
      <c r="X221" s="1159"/>
      <c r="Y221" s="1159"/>
      <c r="Z221" s="1159"/>
      <c r="AA221" s="1159"/>
      <c r="AB221" s="1159"/>
      <c r="AC221" s="1159"/>
      <c r="AD221" s="1159"/>
      <c r="AE221" s="1159"/>
      <c r="AF221" s="1159"/>
      <c r="AG221" s="1159"/>
      <c r="AH221" s="1159"/>
      <c r="AI221" s="1159"/>
      <c r="AJ221" s="1227">
        <f>COUNTIF($C221:$Q221,"○")</f>
        <v>0</v>
      </c>
      <c r="AK221" s="1227">
        <f>COUNTIF($C221:$Q221,"△")</f>
        <v>0</v>
      </c>
      <c r="AL221" s="1227">
        <f>COUNTIF($C221:$Q221,"×")</f>
        <v>0</v>
      </c>
      <c r="AM221" s="1227">
        <f>AJ221*2+AK221</f>
        <v>0</v>
      </c>
      <c r="AN221" s="1229">
        <f>IF(ISERROR(C222+F222+I222+L222+O222),0,C222+F222+I222+L222+O222)</f>
        <v>0</v>
      </c>
      <c r="AO221" s="1230" t="s">
        <v>4</v>
      </c>
      <c r="AP221" s="1231">
        <f>IF(ISERROR(E222+H222+K222+N222+Q222),0,E222+H222+K222+N222+Q222)</f>
        <v>0</v>
      </c>
      <c r="AQ221" s="1312" t="str">
        <f>IF(SUM(Ｎブロック)=500,"",RANK(AS221,Ｎブロック))</f>
        <v/>
      </c>
      <c r="AR221" s="1233"/>
      <c r="AS221" s="1038">
        <f>AM221*10000000+AN221*100000+AR221*100+(100-AP221)</f>
        <v>100</v>
      </c>
    </row>
    <row r="222" spans="1:45" ht="19.5" hidden="1" customHeight="1">
      <c r="A222" s="1017"/>
      <c r="B222" s="1063"/>
      <c r="C222" s="1172"/>
      <c r="D222" s="1173"/>
      <c r="E222" s="1174"/>
      <c r="F222" s="1162" t="str">
        <f>IF(ISERR(INDEX(予選成績,F221,H221*7-3)),"",IF(INDEX(予選成績,F221,H221*7-3)="","",INDEX(予選成績,F221,H221*7-3)))</f>
        <v/>
      </c>
      <c r="G222" s="1044" t="s">
        <v>4</v>
      </c>
      <c r="H222" s="1163" t="str">
        <f>IF(ISERR(INDEX(予選成績,F221,H221*7)),"",IF(INDEX(予選成績,F221,H221*7)="","",INDEX(予選成績,F221,H221*7)))</f>
        <v/>
      </c>
      <c r="I222" s="1162" t="str">
        <f>IF(ISERR(INDEX(予選成績,I221,K221*7-3)),"",IF(INDEX(予選成績,I221,K221*7-3)="","",INDEX(予選成績,I221,K221*7-3)))</f>
        <v/>
      </c>
      <c r="J222" s="1044" t="s">
        <v>4</v>
      </c>
      <c r="K222" s="1163" t="str">
        <f>IF(ISERR(INDEX(予選成績,I221,K221*7)),"",IF(INDEX(予選成績,I221,K221*7)="","",INDEX(予選成績,I221,K221*7)))</f>
        <v/>
      </c>
      <c r="L222" s="1162" t="str">
        <f>IF(ISERR(INDEX(予選成績,L221,N221*7-3)),"",IF(INDEX(予選成績,L221,N221*7-3)="","",INDEX(予選成績,L221,N221*7-3)))</f>
        <v/>
      </c>
      <c r="M222" s="1044" t="s">
        <v>4</v>
      </c>
      <c r="N222" s="1163" t="str">
        <f>IF(ISERR(INDEX(予選成績,L221,N221*7)),"",IF(INDEX(予選成績,L221,N221*7)="","",INDEX(予選成績,L221,N221*7)))</f>
        <v/>
      </c>
      <c r="O222" s="1217"/>
      <c r="P222" s="1218"/>
      <c r="Q222" s="1219"/>
      <c r="R222" s="1217"/>
      <c r="S222" s="1218"/>
      <c r="T222" s="1219"/>
      <c r="U222" s="1163"/>
      <c r="V222" s="1163"/>
      <c r="W222" s="1163"/>
      <c r="X222" s="1163"/>
      <c r="Y222" s="1163"/>
      <c r="Z222" s="1163"/>
      <c r="AA222" s="1163"/>
      <c r="AB222" s="1163"/>
      <c r="AC222" s="1163"/>
      <c r="AD222" s="1163"/>
      <c r="AE222" s="1163"/>
      <c r="AF222" s="1163"/>
      <c r="AG222" s="1163"/>
      <c r="AH222" s="1163"/>
      <c r="AI222" s="1163"/>
      <c r="AJ222" s="1227"/>
      <c r="AK222" s="1227"/>
      <c r="AL222" s="1227"/>
      <c r="AM222" s="1227"/>
      <c r="AN222" s="1229"/>
      <c r="AO222" s="1230"/>
      <c r="AP222" s="1231"/>
      <c r="AQ222" s="1312"/>
      <c r="AR222" s="1233"/>
      <c r="AS222" s="1038"/>
    </row>
    <row r="223" spans="1:45" ht="19.5" hidden="1" customHeight="1">
      <c r="A223" s="1017" t="s">
        <v>136</v>
      </c>
      <c r="B223" s="1059">
        <f>IF(A223="","＊＊＊＊＊＊＊＊＊＊",IF(ISNA(VLOOKUP(A223,参加ＴＭ,2,FALSE)),"",VLOOKUP(A223,参加ＴＭ,2,FALSE)))</f>
        <v>0</v>
      </c>
      <c r="C223" s="1164"/>
      <c r="D223" s="1124" t="str">
        <f>IF(C224="","",IF(C224=E224,"△",IF(C224&gt;E224,"○","×")))</f>
        <v/>
      </c>
      <c r="E223" s="1159"/>
      <c r="F223" s="1166"/>
      <c r="G223" s="1167"/>
      <c r="H223" s="1168"/>
      <c r="I223" s="1158"/>
      <c r="J223" s="1124" t="str">
        <f>IF(I224="","",IF(I224=K224,"△",IF(I224&gt;K224,"○","×")))</f>
        <v/>
      </c>
      <c r="K223" s="1159"/>
      <c r="L223" s="1158"/>
      <c r="M223" s="1124" t="str">
        <f>IF(L224="","",IF(L224=N224,"△",IF(L224&gt;N224,"○","×")))</f>
        <v/>
      </c>
      <c r="N223" s="1159"/>
      <c r="O223" s="1225"/>
      <c r="P223" s="1215"/>
      <c r="Q223" s="1216"/>
      <c r="R223" s="1214"/>
      <c r="S223" s="1215"/>
      <c r="T223" s="1216"/>
      <c r="U223" s="1159"/>
      <c r="V223" s="1159"/>
      <c r="W223" s="1159"/>
      <c r="X223" s="1159"/>
      <c r="Y223" s="1159"/>
      <c r="Z223" s="1159"/>
      <c r="AA223" s="1159"/>
      <c r="AB223" s="1159"/>
      <c r="AC223" s="1159"/>
      <c r="AD223" s="1159"/>
      <c r="AE223" s="1159"/>
      <c r="AF223" s="1159"/>
      <c r="AG223" s="1159"/>
      <c r="AH223" s="1159"/>
      <c r="AI223" s="1159"/>
      <c r="AJ223" s="1313">
        <f>COUNTIF($C223:$Q223,"○")</f>
        <v>0</v>
      </c>
      <c r="AK223" s="1227">
        <f>COUNTIF($C223:$Q223,"△")</f>
        <v>0</v>
      </c>
      <c r="AL223" s="1227">
        <f>COUNTIF($C223:$Q223,"×")</f>
        <v>0</v>
      </c>
      <c r="AM223" s="1227">
        <f>AJ223*2+AK223</f>
        <v>0</v>
      </c>
      <c r="AN223" s="1229">
        <f>IF(ISERROR(C224+F224+I224+L224+O224),0,C224+F224+I224+L224+O224)</f>
        <v>0</v>
      </c>
      <c r="AO223" s="1230" t="s">
        <v>4</v>
      </c>
      <c r="AP223" s="1231">
        <f>IF(ISERROR(E224+H224+K224+N224+Q224),0,E224+H224+K224+N224+Q224)</f>
        <v>0</v>
      </c>
      <c r="AQ223" s="1312" t="str">
        <f>IF(SUM(Ｎブロック)=500,"",RANK(AS223,Ｎブロック))</f>
        <v/>
      </c>
      <c r="AR223" s="1233"/>
      <c r="AS223" s="1038">
        <f>AM223*10000000+AN223*100000+AR223*100+(100-AP223)</f>
        <v>100</v>
      </c>
    </row>
    <row r="224" spans="1:45" ht="19.5" hidden="1" customHeight="1">
      <c r="A224" s="1017"/>
      <c r="B224" s="1063"/>
      <c r="C224" s="1162" t="str">
        <f>IF(H222="","",H222)</f>
        <v/>
      </c>
      <c r="D224" s="1044" t="s">
        <v>4</v>
      </c>
      <c r="E224" s="1163" t="str">
        <f>IF(F222="","",F222)</f>
        <v/>
      </c>
      <c r="F224" s="1172"/>
      <c r="G224" s="1173"/>
      <c r="H224" s="1174"/>
      <c r="I224" s="1162" t="str">
        <f>IF(ISERR(INDEX(予選成績,I223,K223*7-3)),"",IF(INDEX(予選成績,I223,K223*7-3)="","",INDEX(予選成績,I223,K223*7-3)))</f>
        <v/>
      </c>
      <c r="J224" s="1044" t="s">
        <v>4</v>
      </c>
      <c r="K224" s="1163" t="str">
        <f>IF(ISERR(INDEX(予選成績,I223,K223*7)),"",IF(INDEX(予選成績,I223,K223*7)="","",INDEX(予選成績,I223,K223*7)))</f>
        <v/>
      </c>
      <c r="L224" s="1162" t="str">
        <f>IF(ISERR(INDEX(予選成績,L223,N223*7-3)),"",IF(INDEX(予選成績,L223,N223*7-3)="","",INDEX(予選成績,L223,N223*7-3)))</f>
        <v/>
      </c>
      <c r="M224" s="1044" t="s">
        <v>4</v>
      </c>
      <c r="N224" s="1163" t="str">
        <f>IF(ISERR(INDEX(予選成績,L223,N223*7)),"",IF(INDEX(予選成績,L223,N223*7)="","",INDEX(予選成績,L223,N223*7)))</f>
        <v/>
      </c>
      <c r="O224" s="1217"/>
      <c r="P224" s="1218"/>
      <c r="Q224" s="1219"/>
      <c r="R224" s="1217"/>
      <c r="S224" s="1218"/>
      <c r="T224" s="1219"/>
      <c r="U224" s="1163"/>
      <c r="V224" s="1163"/>
      <c r="W224" s="1163"/>
      <c r="X224" s="1163"/>
      <c r="Y224" s="1163"/>
      <c r="Z224" s="1163"/>
      <c r="AA224" s="1163"/>
      <c r="AB224" s="1163"/>
      <c r="AC224" s="1163"/>
      <c r="AD224" s="1163"/>
      <c r="AE224" s="1163"/>
      <c r="AF224" s="1163"/>
      <c r="AG224" s="1163"/>
      <c r="AH224" s="1163"/>
      <c r="AI224" s="1163"/>
      <c r="AJ224" s="1313"/>
      <c r="AK224" s="1227"/>
      <c r="AL224" s="1227"/>
      <c r="AM224" s="1227"/>
      <c r="AN224" s="1229"/>
      <c r="AO224" s="1230"/>
      <c r="AP224" s="1231"/>
      <c r="AQ224" s="1312"/>
      <c r="AR224" s="1233"/>
      <c r="AS224" s="1038"/>
    </row>
    <row r="225" spans="1:45" ht="19.5" hidden="1" customHeight="1">
      <c r="A225" s="1017" t="s">
        <v>137</v>
      </c>
      <c r="B225" s="1059">
        <f>IF(A225="","＊＊＊＊＊＊＊＊＊＊",IF(ISNA(VLOOKUP(A225,参加ＴＭ,2,FALSE)),"",VLOOKUP(A225,参加ＴＭ,2,FALSE)))</f>
        <v>0</v>
      </c>
      <c r="C225" s="1164"/>
      <c r="D225" s="1124" t="str">
        <f>IF(C226="","",IF(C226=E226,"△",IF(C226&gt;E226,"○","×")))</f>
        <v/>
      </c>
      <c r="E225" s="1159"/>
      <c r="F225" s="1164"/>
      <c r="G225" s="1124" t="str">
        <f>IF(F226="","",IF(F226=H226,"△",IF(F226&gt;H226,"○","×")))</f>
        <v/>
      </c>
      <c r="H225" s="1159"/>
      <c r="I225" s="1166"/>
      <c r="J225" s="1167"/>
      <c r="K225" s="1168"/>
      <c r="L225" s="1158"/>
      <c r="M225" s="1124" t="str">
        <f>IF(L226="","",IF(L226=N226,"△",IF(L226&gt;N226,"○","×")))</f>
        <v/>
      </c>
      <c r="N225" s="1159"/>
      <c r="O225" s="1225"/>
      <c r="P225" s="1215"/>
      <c r="Q225" s="1216"/>
      <c r="R225" s="1214"/>
      <c r="S225" s="1215"/>
      <c r="T225" s="1216"/>
      <c r="U225" s="1159"/>
      <c r="V225" s="1159"/>
      <c r="W225" s="1159"/>
      <c r="X225" s="1159"/>
      <c r="Y225" s="1159"/>
      <c r="Z225" s="1159"/>
      <c r="AA225" s="1159"/>
      <c r="AB225" s="1159"/>
      <c r="AC225" s="1159"/>
      <c r="AD225" s="1159"/>
      <c r="AE225" s="1159"/>
      <c r="AF225" s="1159"/>
      <c r="AG225" s="1159"/>
      <c r="AH225" s="1159"/>
      <c r="AI225" s="1159"/>
      <c r="AJ225" s="1313">
        <f>COUNTIF($C225:$Q225,"○")</f>
        <v>0</v>
      </c>
      <c r="AK225" s="1227">
        <f>COUNTIF($C225:$Q225,"△")</f>
        <v>0</v>
      </c>
      <c r="AL225" s="1227">
        <f>COUNTIF($C225:$Q225,"×")</f>
        <v>0</v>
      </c>
      <c r="AM225" s="1227">
        <f>AJ225*2+AK225</f>
        <v>0</v>
      </c>
      <c r="AN225" s="1229">
        <f>IF(ISERROR(C226+F226+I226+L226+O226),0,C226+F226+I226+L226+O226)</f>
        <v>0</v>
      </c>
      <c r="AO225" s="1230" t="s">
        <v>4</v>
      </c>
      <c r="AP225" s="1231">
        <f>IF(ISERROR(E226+H226+K226+N226+Q226),0,E226+H226+K226+N226+Q226)</f>
        <v>0</v>
      </c>
      <c r="AQ225" s="1312" t="str">
        <f>IF(SUM(Ｎブロック)=500,"",RANK(AS225,Ｎブロック))</f>
        <v/>
      </c>
      <c r="AR225" s="1233"/>
      <c r="AS225" s="1038">
        <f>AM225*10000000+AN225*100000+AR225*100+(100-AP225)</f>
        <v>100</v>
      </c>
    </row>
    <row r="226" spans="1:45" ht="19.5" hidden="1" customHeight="1">
      <c r="A226" s="1017"/>
      <c r="B226" s="1063"/>
      <c r="C226" s="1162" t="str">
        <f>IF(K222="","",K222)</f>
        <v/>
      </c>
      <c r="D226" s="1044" t="s">
        <v>4</v>
      </c>
      <c r="E226" s="1163" t="str">
        <f>IF(I222="","",I222)</f>
        <v/>
      </c>
      <c r="F226" s="1162" t="str">
        <f>IF(K224="","",K224)</f>
        <v/>
      </c>
      <c r="G226" s="1044" t="s">
        <v>4</v>
      </c>
      <c r="H226" s="1163" t="str">
        <f>IF(I224="","",I224)</f>
        <v/>
      </c>
      <c r="I226" s="1172"/>
      <c r="J226" s="1173"/>
      <c r="K226" s="1174"/>
      <c r="L226" s="1162" t="str">
        <f>IF(ISERR(INDEX(予選成績,L225,N225*7-3)),"",IF(INDEX(予選成績,L225,N225*7-3)="","",INDEX(予選成績,L225,N225*7-3)))</f>
        <v/>
      </c>
      <c r="M226" s="1044" t="s">
        <v>4</v>
      </c>
      <c r="N226" s="1163" t="str">
        <f>IF(ISERR(INDEX(予選成績,L225,N225*7)),"",IF(INDEX(予選成績,L225,N225*7)="","",INDEX(予選成績,L225,N225*7)))</f>
        <v/>
      </c>
      <c r="O226" s="1217"/>
      <c r="P226" s="1218"/>
      <c r="Q226" s="1219"/>
      <c r="R226" s="1217"/>
      <c r="S226" s="1218"/>
      <c r="T226" s="1219"/>
      <c r="U226" s="1163"/>
      <c r="V226" s="1163"/>
      <c r="W226" s="1163"/>
      <c r="X226" s="1163"/>
      <c r="Y226" s="1163"/>
      <c r="Z226" s="1163"/>
      <c r="AA226" s="1163"/>
      <c r="AB226" s="1163"/>
      <c r="AC226" s="1163"/>
      <c r="AD226" s="1163"/>
      <c r="AE226" s="1163"/>
      <c r="AF226" s="1163"/>
      <c r="AG226" s="1163"/>
      <c r="AH226" s="1163"/>
      <c r="AI226" s="1163"/>
      <c r="AJ226" s="1313"/>
      <c r="AK226" s="1227"/>
      <c r="AL226" s="1227"/>
      <c r="AM226" s="1227"/>
      <c r="AN226" s="1229"/>
      <c r="AO226" s="1230"/>
      <c r="AP226" s="1231"/>
      <c r="AQ226" s="1312"/>
      <c r="AR226" s="1233"/>
      <c r="AS226" s="1038"/>
    </row>
    <row r="227" spans="1:45" ht="19.5" hidden="1" customHeight="1">
      <c r="A227" s="1017" t="s">
        <v>138</v>
      </c>
      <c r="B227" s="1059">
        <f>IF(A227="","＊＊＊＊＊＊＊＊＊＊",IF(ISNA(VLOOKUP(A227,参加ＴＭ,2,FALSE)),"",VLOOKUP(A227,参加ＴＭ,2,FALSE)))</f>
        <v>0</v>
      </c>
      <c r="C227" s="1164"/>
      <c r="D227" s="1124" t="str">
        <f>IF(C228="","",IF(C228=E228,"△",IF(C228&gt;E228,"○","×")))</f>
        <v/>
      </c>
      <c r="E227" s="1159"/>
      <c r="F227" s="1164"/>
      <c r="G227" s="1124" t="str">
        <f>IF(F228="","",IF(F228=H228,"△",IF(F228&gt;H228,"○","×")))</f>
        <v/>
      </c>
      <c r="H227" s="1159"/>
      <c r="I227" s="1164"/>
      <c r="J227" s="1124" t="str">
        <f>IF(I228="","",IF(I228=K228,"△",IF(I228&gt;K228,"○","×")))</f>
        <v/>
      </c>
      <c r="K227" s="1165"/>
      <c r="L227" s="1166"/>
      <c r="M227" s="1167"/>
      <c r="N227" s="1168"/>
      <c r="O227" s="1225"/>
      <c r="P227" s="1215"/>
      <c r="Q227" s="1216"/>
      <c r="R227" s="1214"/>
      <c r="S227" s="1215"/>
      <c r="T227" s="1216"/>
      <c r="U227" s="1159"/>
      <c r="V227" s="1159"/>
      <c r="W227" s="1159"/>
      <c r="X227" s="1159"/>
      <c r="Y227" s="1159"/>
      <c r="Z227" s="1159"/>
      <c r="AA227" s="1159"/>
      <c r="AB227" s="1159"/>
      <c r="AC227" s="1159"/>
      <c r="AD227" s="1159"/>
      <c r="AE227" s="1159"/>
      <c r="AF227" s="1159"/>
      <c r="AG227" s="1159"/>
      <c r="AH227" s="1159"/>
      <c r="AI227" s="1159"/>
      <c r="AJ227" s="1313">
        <f>COUNTIF($C227:$Q227,"○")</f>
        <v>0</v>
      </c>
      <c r="AK227" s="1227">
        <f>COUNTIF($C227:$Q227,"△")</f>
        <v>0</v>
      </c>
      <c r="AL227" s="1227">
        <f>COUNTIF($C227:$Q227,"×")</f>
        <v>0</v>
      </c>
      <c r="AM227" s="1227">
        <f>AJ227*2+AK227</f>
        <v>0</v>
      </c>
      <c r="AN227" s="1229">
        <f>IF(ISERROR(C228+F228+I228+L228+O228),0,C228+F228+I228+L228+O228)</f>
        <v>0</v>
      </c>
      <c r="AO227" s="1230" t="s">
        <v>4</v>
      </c>
      <c r="AP227" s="1231">
        <f>IF(ISERROR(E228+H228+K228+N228+Q228),0,E228+H228+K228+N228+Q228)</f>
        <v>0</v>
      </c>
      <c r="AQ227" s="1312" t="str">
        <f>IF(SUM(Ｎブロック)=500,"",RANK(AS227,Ｎブロック))</f>
        <v/>
      </c>
      <c r="AR227" s="1233"/>
      <c r="AS227" s="1038">
        <f>AM227*10000000+AN227*100000+AR227*100+(100-AP227)</f>
        <v>100</v>
      </c>
    </row>
    <row r="228" spans="1:45" ht="19.5" hidden="1" customHeight="1">
      <c r="A228" s="1017"/>
      <c r="B228" s="1063"/>
      <c r="C228" s="1162" t="str">
        <f>IF(N222="","",N222)</f>
        <v/>
      </c>
      <c r="D228" s="1044" t="s">
        <v>4</v>
      </c>
      <c r="E228" s="1163" t="str">
        <f>IF(L222="","",L222)</f>
        <v/>
      </c>
      <c r="F228" s="1162" t="str">
        <f>IF(N224="","",N224)</f>
        <v/>
      </c>
      <c r="G228" s="1044" t="s">
        <v>4</v>
      </c>
      <c r="H228" s="1163" t="str">
        <f>IF(L224="","",L224)</f>
        <v/>
      </c>
      <c r="I228" s="1162" t="str">
        <f>IF(N226="","",N226)</f>
        <v/>
      </c>
      <c r="J228" s="1044" t="s">
        <v>4</v>
      </c>
      <c r="K228" s="1171" t="str">
        <f>IF(L226="","",L226)</f>
        <v/>
      </c>
      <c r="L228" s="1172"/>
      <c r="M228" s="1173"/>
      <c r="N228" s="1174"/>
      <c r="O228" s="1217"/>
      <c r="P228" s="1218"/>
      <c r="Q228" s="1219"/>
      <c r="R228" s="1217"/>
      <c r="S228" s="1218"/>
      <c r="T228" s="1219"/>
      <c r="U228" s="1163"/>
      <c r="V228" s="1163"/>
      <c r="W228" s="1163"/>
      <c r="X228" s="1163"/>
      <c r="Y228" s="1163"/>
      <c r="Z228" s="1163"/>
      <c r="AA228" s="1163"/>
      <c r="AB228" s="1163"/>
      <c r="AC228" s="1163"/>
      <c r="AD228" s="1163"/>
      <c r="AE228" s="1163"/>
      <c r="AF228" s="1163"/>
      <c r="AG228" s="1163"/>
      <c r="AH228" s="1163"/>
      <c r="AI228" s="1163"/>
      <c r="AJ228" s="1313"/>
      <c r="AK228" s="1227"/>
      <c r="AL228" s="1227"/>
      <c r="AM228" s="1227"/>
      <c r="AN228" s="1229"/>
      <c r="AO228" s="1230"/>
      <c r="AP228" s="1231"/>
      <c r="AQ228" s="1312"/>
      <c r="AR228" s="1233"/>
      <c r="AS228" s="1038"/>
    </row>
    <row r="229" spans="1:45" ht="19.5" hidden="1" customHeight="1">
      <c r="A229" s="1017"/>
      <c r="B229" s="1059" t="str">
        <f>IF(A229="","＊＊＊＊＊＊＊＊＊＊",IF(ISNA(VLOOKUP(A229,参加ＴＭ,2,FALSE)),"",VLOOKUP(A229,参加ＴＭ,2,FALSE)))</f>
        <v>＊＊＊＊＊＊＊＊＊＊</v>
      </c>
      <c r="C229" s="1164"/>
      <c r="D229" s="1124" t="str">
        <f>IF(C230="","",IF(C230=E230,"△",IF(C230&gt;E230,"○","×")))</f>
        <v/>
      </c>
      <c r="E229" s="1159"/>
      <c r="F229" s="1164"/>
      <c r="G229" s="1124" t="str">
        <f>IF(F230="","",IF(F230=H230,"△",IF(F230&gt;H230,"○","×")))</f>
        <v/>
      </c>
      <c r="H229" s="1159"/>
      <c r="I229" s="1164"/>
      <c r="J229" s="1124" t="str">
        <f>IF(I230="","",IF(I230=K230,"△",IF(I230&gt;K230,"○","×")))</f>
        <v/>
      </c>
      <c r="K229" s="1165"/>
      <c r="L229" s="1164"/>
      <c r="M229" s="1124" t="str">
        <f>IF(L230="","",IF(L230=N230,"△",IF(L230&gt;N230,"○","×")))</f>
        <v/>
      </c>
      <c r="N229" s="1165"/>
      <c r="O229" s="1166"/>
      <c r="P229" s="1167"/>
      <c r="Q229" s="1168"/>
      <c r="R229" s="1158"/>
      <c r="S229" s="1124" t="str">
        <f>IF(R230="","",IF(R230=T230,"△",IF(R230&gt;T230,"○","×")))</f>
        <v/>
      </c>
      <c r="T229" s="1159"/>
      <c r="U229" s="1159"/>
      <c r="V229" s="1159"/>
      <c r="W229" s="1159"/>
      <c r="X229" s="1159"/>
      <c r="Y229" s="1159"/>
      <c r="Z229" s="1159"/>
      <c r="AA229" s="1159"/>
      <c r="AB229" s="1159"/>
      <c r="AC229" s="1159"/>
      <c r="AD229" s="1159"/>
      <c r="AE229" s="1159"/>
      <c r="AF229" s="1159"/>
      <c r="AG229" s="1159"/>
      <c r="AH229" s="1159"/>
      <c r="AI229" s="1159"/>
      <c r="AJ229" s="1313">
        <f>COUNTIF($C229:$Q229,"○")</f>
        <v>0</v>
      </c>
      <c r="AK229" s="1227">
        <f>COUNTIF($C229:$Q229,"△")</f>
        <v>0</v>
      </c>
      <c r="AL229" s="1227">
        <f>COUNTIF($C229:$Q229,"×")</f>
        <v>0</v>
      </c>
      <c r="AM229" s="1227">
        <f>AJ229*2+AK229</f>
        <v>0</v>
      </c>
      <c r="AN229" s="1229">
        <f>IF(ISERROR(C230+F230+I230+L230+O230),0,C230+F230+I230+L230+O230)</f>
        <v>0</v>
      </c>
      <c r="AO229" s="1230" t="s">
        <v>4</v>
      </c>
      <c r="AP229" s="1231">
        <f>IF(ISERROR(E230+H230+K230+N230+Q230),0,E230+H230+K230+N230+Q230)</f>
        <v>0</v>
      </c>
      <c r="AQ229" s="1312" t="str">
        <f>IF(SUM(Ｎブロック)=500,"",RANK(AS229,Ｎブロック))</f>
        <v/>
      </c>
      <c r="AR229" s="1233"/>
      <c r="AS229" s="1038">
        <f>AM229*10000000+AN229*100000+AR229*100+(100-AP229)</f>
        <v>100</v>
      </c>
    </row>
    <row r="230" spans="1:45" ht="19.5" hidden="1" customHeight="1">
      <c r="A230" s="1017"/>
      <c r="B230" s="1063"/>
      <c r="C230" s="1162" t="str">
        <f>IF(Q222="","",Q222)</f>
        <v/>
      </c>
      <c r="D230" s="1044" t="s">
        <v>4</v>
      </c>
      <c r="E230" s="1163" t="str">
        <f>IF(O222="","",O222)</f>
        <v/>
      </c>
      <c r="F230" s="1162" t="str">
        <f>IF(Q224="","",Q224)</f>
        <v/>
      </c>
      <c r="G230" s="1044" t="s">
        <v>4</v>
      </c>
      <c r="H230" s="1163" t="str">
        <f>IF(O224="","",O224)</f>
        <v/>
      </c>
      <c r="I230" s="1162" t="str">
        <f>IF(Q226="","",Q226)</f>
        <v/>
      </c>
      <c r="J230" s="1044" t="s">
        <v>4</v>
      </c>
      <c r="K230" s="1171" t="str">
        <f>IF(O226="","",O226)</f>
        <v/>
      </c>
      <c r="L230" s="1162" t="str">
        <f>IF(Q228="","",Q228)</f>
        <v/>
      </c>
      <c r="M230" s="1044" t="s">
        <v>4</v>
      </c>
      <c r="N230" s="1171" t="str">
        <f>IF(O228="","",O228)</f>
        <v/>
      </c>
      <c r="O230" s="1172"/>
      <c r="P230" s="1173"/>
      <c r="Q230" s="1174"/>
      <c r="R230" s="1162" t="str">
        <f>IF(ISERR(INDEX(予選成績,R229,T229*7-3)),"",IF(INDEX(予選成績,R229,T229*7-3)="","",INDEX(予選成績,R229,T229*7-3)))</f>
        <v/>
      </c>
      <c r="S230" s="1044" t="s">
        <v>4</v>
      </c>
      <c r="T230" s="1163" t="str">
        <f>IF(ISERR(INDEX(予選成績,R229,T229*7)),"",IF(INDEX(予選成績,R229,T229*7)="","",INDEX(予選成績,R229,T229*7)))</f>
        <v/>
      </c>
      <c r="U230" s="1163"/>
      <c r="V230" s="1163"/>
      <c r="W230" s="1163"/>
      <c r="X230" s="1163"/>
      <c r="Y230" s="1163"/>
      <c r="Z230" s="1163"/>
      <c r="AA230" s="1163"/>
      <c r="AB230" s="1163"/>
      <c r="AC230" s="1163"/>
      <c r="AD230" s="1163"/>
      <c r="AE230" s="1163"/>
      <c r="AF230" s="1163"/>
      <c r="AG230" s="1163"/>
      <c r="AH230" s="1163"/>
      <c r="AI230" s="1163"/>
      <c r="AJ230" s="1313"/>
      <c r="AK230" s="1227"/>
      <c r="AL230" s="1227"/>
      <c r="AM230" s="1227"/>
      <c r="AN230" s="1229"/>
      <c r="AO230" s="1230"/>
      <c r="AP230" s="1231"/>
      <c r="AQ230" s="1312"/>
      <c r="AR230" s="1233"/>
      <c r="AS230" s="1038"/>
    </row>
    <row r="231" spans="1:45" ht="19.5" hidden="1" customHeight="1">
      <c r="A231" s="1017" t="s">
        <v>582</v>
      </c>
      <c r="B231" s="1059" t="str">
        <f>IF(A231="","＊＊＊＊＊＊＊＊＊＊",IF(ISNA(VLOOKUP(A231,参加ＴＭ,2,FALSE)),"",VLOOKUP(A231,参加ＴＭ,2,FALSE)))</f>
        <v/>
      </c>
      <c r="C231" s="1164"/>
      <c r="D231" s="1124" t="str">
        <f>IF(C232="","",IF(C232=E232,"△",IF(C232&gt;E232,"○","×")))</f>
        <v/>
      </c>
      <c r="E231" s="1159"/>
      <c r="F231" s="1164"/>
      <c r="G231" s="1124" t="str">
        <f>IF(F232="","",IF(F232=H232,"△",IF(F232&gt;H232,"○","×")))</f>
        <v/>
      </c>
      <c r="H231" s="1159"/>
      <c r="I231" s="1164"/>
      <c r="J231" s="1124" t="str">
        <f>IF(I232="","",IF(I232=K232,"△",IF(I232&gt;K232,"○","×")))</f>
        <v/>
      </c>
      <c r="K231" s="1165"/>
      <c r="L231" s="1164"/>
      <c r="M231" s="1124" t="str">
        <f>IF(L232="","",IF(L232=N232,"△",IF(L232&gt;N232,"○","×")))</f>
        <v/>
      </c>
      <c r="N231" s="1165"/>
      <c r="O231" s="1166"/>
      <c r="P231" s="1167"/>
      <c r="Q231" s="1168"/>
      <c r="R231" s="1166"/>
      <c r="S231" s="1167"/>
      <c r="T231" s="1168"/>
      <c r="U231" s="1221"/>
      <c r="V231" s="1221"/>
      <c r="W231" s="1221"/>
      <c r="X231" s="1221"/>
      <c r="Y231" s="1221"/>
      <c r="Z231" s="1221"/>
      <c r="AA231" s="1221"/>
      <c r="AB231" s="1221"/>
      <c r="AC231" s="1221"/>
      <c r="AD231" s="1221"/>
      <c r="AE231" s="1221"/>
      <c r="AF231" s="1221"/>
      <c r="AG231" s="1221"/>
      <c r="AH231" s="1221"/>
      <c r="AI231" s="1221"/>
      <c r="AJ231" s="1313">
        <f>COUNTIF($C231:$Q231,"○")</f>
        <v>0</v>
      </c>
      <c r="AK231" s="1227">
        <f>COUNTIF($C231:$Q231,"△")</f>
        <v>0</v>
      </c>
      <c r="AL231" s="1227">
        <f>COUNTIF($C231:$Q231,"×")</f>
        <v>0</v>
      </c>
      <c r="AM231" s="1227">
        <f>AJ231*2+AK231</f>
        <v>0</v>
      </c>
      <c r="AN231" s="1229">
        <f>IF(ISERROR(C232+F232+I232+L232+O232),0,C232+F232+I232+L232+O232)</f>
        <v>0</v>
      </c>
      <c r="AO231" s="1230" t="s">
        <v>4</v>
      </c>
      <c r="AP231" s="1231">
        <f>IF(ISERROR(E232+H232+K232+N232+Q232),0,E232+H232+K232+N232+Q232)</f>
        <v>0</v>
      </c>
      <c r="AQ231" s="1312" t="e">
        <f>IF(SUM(Ｌブロック)=500,"",RANK(AS231,Ｌブロック))</f>
        <v>#N/A</v>
      </c>
      <c r="AR231" s="1233"/>
      <c r="AS231" s="1128"/>
    </row>
    <row r="232" spans="1:45" ht="19.5" hidden="1" customHeight="1">
      <c r="A232" s="1017"/>
      <c r="B232" s="1063"/>
      <c r="C232" s="1162" t="str">
        <f>IF(Q224="","",Q224)</f>
        <v/>
      </c>
      <c r="D232" s="1044" t="s">
        <v>4</v>
      </c>
      <c r="E232" s="1163" t="str">
        <f>IF(O224="","",O224)</f>
        <v/>
      </c>
      <c r="F232" s="1162" t="str">
        <f>IF(Q226="","",Q226)</f>
        <v/>
      </c>
      <c r="G232" s="1044" t="s">
        <v>4</v>
      </c>
      <c r="H232" s="1163" t="str">
        <f>IF(O226="","",O226)</f>
        <v/>
      </c>
      <c r="I232" s="1162" t="str">
        <f>IF(Q228="","",Q228)</f>
        <v/>
      </c>
      <c r="J232" s="1044" t="s">
        <v>4</v>
      </c>
      <c r="K232" s="1171" t="str">
        <f>IF(O228="","",O228)</f>
        <v/>
      </c>
      <c r="L232" s="1162" t="str">
        <f>IF(Q230="","",Q230)</f>
        <v/>
      </c>
      <c r="M232" s="1044" t="s">
        <v>4</v>
      </c>
      <c r="N232" s="1171" t="str">
        <f>IF(O230="","",O230)</f>
        <v/>
      </c>
      <c r="O232" s="1172"/>
      <c r="P232" s="1173"/>
      <c r="Q232" s="1174"/>
      <c r="R232" s="1172"/>
      <c r="S232" s="1173"/>
      <c r="T232" s="1174"/>
      <c r="U232" s="1223"/>
      <c r="V232" s="1223"/>
      <c r="W232" s="1223"/>
      <c r="X232" s="1223"/>
      <c r="Y232" s="1223"/>
      <c r="Z232" s="1223"/>
      <c r="AA232" s="1223"/>
      <c r="AB232" s="1223"/>
      <c r="AC232" s="1223"/>
      <c r="AD232" s="1223"/>
      <c r="AE232" s="1223"/>
      <c r="AF232" s="1223"/>
      <c r="AG232" s="1223"/>
      <c r="AH232" s="1223"/>
      <c r="AI232" s="1223"/>
      <c r="AJ232" s="1313"/>
      <c r="AK232" s="1227"/>
      <c r="AL232" s="1227"/>
      <c r="AM232" s="1227"/>
      <c r="AN232" s="1229"/>
      <c r="AO232" s="1230"/>
      <c r="AP232" s="1231"/>
      <c r="AQ232" s="1312"/>
      <c r="AR232" s="1233"/>
      <c r="AS232" s="1128"/>
    </row>
    <row r="233" spans="1:45" hidden="1"/>
    <row r="234" spans="1:45" s="258" customFormat="1" ht="19.5" hidden="1">
      <c r="A234" s="1005" t="s">
        <v>546</v>
      </c>
      <c r="B234" s="1006"/>
      <c r="D234" s="652"/>
      <c r="G234" s="652"/>
      <c r="J234" s="652"/>
      <c r="M234" s="652"/>
      <c r="P234" s="652"/>
      <c r="AN234" s="1007"/>
      <c r="AO234" s="1008"/>
      <c r="AP234" s="1007"/>
      <c r="AQ234" s="1006"/>
      <c r="AR234" s="1006"/>
    </row>
    <row r="235" spans="1:45" s="258" customFormat="1" hidden="1">
      <c r="A235" s="1010" t="s">
        <v>5</v>
      </c>
      <c r="B235" s="1010"/>
      <c r="C235" s="1010">
        <v>1</v>
      </c>
      <c r="D235" s="1010"/>
      <c r="E235" s="1010"/>
      <c r="F235" s="1010">
        <v>2</v>
      </c>
      <c r="G235" s="1010"/>
      <c r="H235" s="1010"/>
      <c r="I235" s="1010">
        <v>3</v>
      </c>
      <c r="J235" s="1010"/>
      <c r="K235" s="1010"/>
      <c r="L235" s="1010">
        <v>4</v>
      </c>
      <c r="M235" s="1010"/>
      <c r="N235" s="1010"/>
      <c r="O235" s="1010"/>
      <c r="P235" s="1010"/>
      <c r="Q235" s="1010"/>
      <c r="R235" s="1015"/>
      <c r="S235" s="1015"/>
      <c r="T235" s="1015"/>
      <c r="U235" s="1015"/>
      <c r="V235" s="1015"/>
      <c r="W235" s="1015"/>
      <c r="X235" s="1015"/>
      <c r="Y235" s="1015"/>
      <c r="Z235" s="1015"/>
      <c r="AA235" s="1015"/>
      <c r="AB235" s="1015"/>
      <c r="AC235" s="1015"/>
      <c r="AD235" s="1015"/>
      <c r="AE235" s="1015"/>
      <c r="AF235" s="1015"/>
      <c r="AG235" s="1015"/>
      <c r="AH235" s="1015"/>
      <c r="AI235" s="1015"/>
      <c r="AJ235" s="1015" t="s">
        <v>1</v>
      </c>
      <c r="AK235" s="1015" t="s">
        <v>2</v>
      </c>
      <c r="AL235" s="1015" t="s">
        <v>3</v>
      </c>
      <c r="AM235" s="1015" t="s">
        <v>0</v>
      </c>
      <c r="AN235" s="1010" t="s">
        <v>7</v>
      </c>
      <c r="AO235" s="1010"/>
      <c r="AP235" s="1010"/>
      <c r="AQ235" s="1016" t="s">
        <v>6</v>
      </c>
      <c r="AR235" s="1016" t="s">
        <v>42</v>
      </c>
    </row>
    <row r="236" spans="1:45" hidden="1">
      <c r="A236" s="1017" t="s">
        <v>268</v>
      </c>
      <c r="B236" s="1059">
        <f>IF(A236="","＊＊＊＊＊＊＊＊＊＊",IF(ISNA(VLOOKUP(A236,参加ＴＭ,2,FALSE)),"",VLOOKUP(A236,参加ＴＭ,2,FALSE)))</f>
        <v>0</v>
      </c>
      <c r="C236" s="1166"/>
      <c r="D236" s="1167"/>
      <c r="E236" s="1168"/>
      <c r="F236" s="1158"/>
      <c r="G236" s="1124" t="str">
        <f>IF(F237="","",IF(F237=H237,"△",IF(F237&gt;H237,"○","×")))</f>
        <v/>
      </c>
      <c r="H236" s="1159"/>
      <c r="I236" s="1158"/>
      <c r="J236" s="1124" t="str">
        <f>IF(I237="","",IF(I237=K237,"△",IF(I237&gt;K237,"○","×")))</f>
        <v/>
      </c>
      <c r="K236" s="1159"/>
      <c r="L236" s="1158"/>
      <c r="M236" s="1124" t="str">
        <f>IF(L237="","",IF(L237=N237,"△",IF(L237&gt;N237,"○","×")))</f>
        <v/>
      </c>
      <c r="N236" s="1159"/>
      <c r="O236" s="1226"/>
      <c r="P236" s="1124"/>
      <c r="Q236" s="1159"/>
      <c r="R236" s="1159"/>
      <c r="S236" s="1159"/>
      <c r="T236" s="1159"/>
      <c r="U236" s="1159"/>
      <c r="V236" s="1159"/>
      <c r="W236" s="1159"/>
      <c r="X236" s="1159"/>
      <c r="Y236" s="1159"/>
      <c r="Z236" s="1159"/>
      <c r="AA236" s="1159"/>
      <c r="AB236" s="1159"/>
      <c r="AC236" s="1159"/>
      <c r="AD236" s="1159"/>
      <c r="AE236" s="1159"/>
      <c r="AF236" s="1159"/>
      <c r="AG236" s="1159"/>
      <c r="AH236" s="1159"/>
      <c r="AI236" s="1159"/>
      <c r="AJ236" s="1227">
        <f>COUNTIF($C236:$Q236,"○")</f>
        <v>0</v>
      </c>
      <c r="AK236" s="1227">
        <f>COUNTIF($C236:$Q236,"△")</f>
        <v>0</v>
      </c>
      <c r="AL236" s="1227">
        <f>COUNTIF($C236:$Q236,"×")</f>
        <v>0</v>
      </c>
      <c r="AM236" s="1227">
        <f>AJ236*2+AK236</f>
        <v>0</v>
      </c>
      <c r="AN236" s="1229">
        <f>IF(ISERROR(C237+F237+I237+L237+O237),0,C237+F237+I237+L237+O237)</f>
        <v>0</v>
      </c>
      <c r="AO236" s="1230" t="s">
        <v>4</v>
      </c>
      <c r="AP236" s="1231">
        <f>IF(ISERROR(E237+H237+K237+N237+Q237),0,E237+H237+K237+N237+Q237)</f>
        <v>0</v>
      </c>
      <c r="AQ236" s="1312" t="str">
        <f>IF(SUM(Oブロック)=500,"",RANK(AS236,Oブロック))</f>
        <v/>
      </c>
      <c r="AR236" s="1233"/>
      <c r="AS236" s="1038">
        <f>AM236*10000000+AN236*100000+AR236*100+(100-AP236)</f>
        <v>100</v>
      </c>
    </row>
    <row r="237" spans="1:45" hidden="1">
      <c r="A237" s="1017"/>
      <c r="B237" s="1063"/>
      <c r="C237" s="1172"/>
      <c r="D237" s="1173"/>
      <c r="E237" s="1174"/>
      <c r="F237" s="1162" t="str">
        <f>IF(ISERR(INDEX(予選成績,F236,H236*7-3)),"",IF(INDEX(予選成績,F236,H236*7-3)="","",INDEX(予選成績,F236,H236*7-3)))</f>
        <v/>
      </c>
      <c r="G237" s="1044" t="s">
        <v>4</v>
      </c>
      <c r="H237" s="1163" t="str">
        <f>IF(ISERR(INDEX(予選成績,F236,H236*7)),"",IF(INDEX(予選成績,F236,H236*7)="","",INDEX(予選成績,F236,H236*7)))</f>
        <v/>
      </c>
      <c r="I237" s="1162" t="str">
        <f>IF(ISERR(INDEX(予選成績,I236,K236*7-3)),"",IF(INDEX(予選成績,I236,K236*7-3)="","",INDEX(予選成績,I236,K236*7-3)))</f>
        <v/>
      </c>
      <c r="J237" s="1044" t="s">
        <v>4</v>
      </c>
      <c r="K237" s="1163" t="str">
        <f>IF(ISERR(INDEX(予選成績,I236,K236*7)),"",IF(INDEX(予選成績,I236,K236*7)="","",INDEX(予選成績,I236,K236*7)))</f>
        <v/>
      </c>
      <c r="L237" s="1162" t="str">
        <f>IF(ISERR(INDEX(予選成績,L236,N236*7-3)),"",IF(INDEX(予選成績,L236,N236*7-3)="","",INDEX(予選成績,L236,N236*7-3)))</f>
        <v/>
      </c>
      <c r="M237" s="1044" t="s">
        <v>4</v>
      </c>
      <c r="N237" s="1163" t="str">
        <f>IF(ISERR(INDEX(予選成績,L236,N236*7)),"",IF(INDEX(予選成績,L236,N236*7)="","",INDEX(予選成績,L236,N236*7)))</f>
        <v/>
      </c>
      <c r="O237" s="1162"/>
      <c r="P237" s="1044"/>
      <c r="Q237" s="1163"/>
      <c r="R237" s="1163"/>
      <c r="S237" s="1163"/>
      <c r="T237" s="1163"/>
      <c r="U237" s="1163"/>
      <c r="V237" s="1163"/>
      <c r="W237" s="1163"/>
      <c r="X237" s="1163"/>
      <c r="Y237" s="1163"/>
      <c r="Z237" s="1163"/>
      <c r="AA237" s="1163"/>
      <c r="AB237" s="1163"/>
      <c r="AC237" s="1163"/>
      <c r="AD237" s="1163"/>
      <c r="AE237" s="1163"/>
      <c r="AF237" s="1163"/>
      <c r="AG237" s="1163"/>
      <c r="AH237" s="1163"/>
      <c r="AI237" s="1163"/>
      <c r="AJ237" s="1227"/>
      <c r="AK237" s="1227"/>
      <c r="AL237" s="1227"/>
      <c r="AM237" s="1227"/>
      <c r="AN237" s="1229"/>
      <c r="AO237" s="1230"/>
      <c r="AP237" s="1231"/>
      <c r="AQ237" s="1312"/>
      <c r="AR237" s="1233"/>
      <c r="AS237" s="1038"/>
    </row>
    <row r="238" spans="1:45" hidden="1">
      <c r="A238" s="1017" t="s">
        <v>260</v>
      </c>
      <c r="B238" s="1059">
        <f>IF(A238="","＊＊＊＊＊＊＊＊＊＊",IF(ISNA(VLOOKUP(A238,参加ＴＭ,2,FALSE)),"",VLOOKUP(A238,参加ＴＭ,2,FALSE)))</f>
        <v>0</v>
      </c>
      <c r="C238" s="1164"/>
      <c r="D238" s="1124" t="str">
        <f>IF(C239="","",IF(C239=E239,"△",IF(C239&gt;E239,"○","×")))</f>
        <v/>
      </c>
      <c r="E238" s="1159"/>
      <c r="F238" s="1166"/>
      <c r="G238" s="1167"/>
      <c r="H238" s="1168"/>
      <c r="I238" s="1158"/>
      <c r="J238" s="1124" t="str">
        <f>IF(I239="","",IF(I239=K239,"△",IF(I239&gt;K239,"○","×")))</f>
        <v/>
      </c>
      <c r="K238" s="1159"/>
      <c r="L238" s="1158"/>
      <c r="M238" s="1124" t="str">
        <f>IF(L239="","",IF(L239=N239,"△",IF(L239&gt;N239,"○","×")))</f>
        <v/>
      </c>
      <c r="N238" s="1159"/>
      <c r="O238" s="1226"/>
      <c r="P238" s="1124"/>
      <c r="Q238" s="1159"/>
      <c r="R238" s="1159"/>
      <c r="S238" s="1159"/>
      <c r="T238" s="1159"/>
      <c r="U238" s="1159"/>
      <c r="V238" s="1159"/>
      <c r="W238" s="1159"/>
      <c r="X238" s="1159"/>
      <c r="Y238" s="1159"/>
      <c r="Z238" s="1159"/>
      <c r="AA238" s="1159"/>
      <c r="AB238" s="1159"/>
      <c r="AC238" s="1159"/>
      <c r="AD238" s="1159"/>
      <c r="AE238" s="1159"/>
      <c r="AF238" s="1159"/>
      <c r="AG238" s="1159"/>
      <c r="AH238" s="1159"/>
      <c r="AI238" s="1159"/>
      <c r="AJ238" s="1313">
        <f>COUNTIF($C238:$Q238,"○")</f>
        <v>0</v>
      </c>
      <c r="AK238" s="1227">
        <f>COUNTIF($C238:$Q238,"△")</f>
        <v>0</v>
      </c>
      <c r="AL238" s="1227">
        <f>COUNTIF($C238:$Q238,"×")</f>
        <v>0</v>
      </c>
      <c r="AM238" s="1227">
        <f>AJ238*2+AK238</f>
        <v>0</v>
      </c>
      <c r="AN238" s="1229">
        <f>IF(ISERROR(C239+F239+I239+L239+O239),0,C239+F239+I239+L239+O239)</f>
        <v>0</v>
      </c>
      <c r="AO238" s="1230" t="s">
        <v>4</v>
      </c>
      <c r="AP238" s="1231">
        <f>IF(ISERROR(E239+H239+K239+N239+Q239),0,E239+H239+K239+N239+Q239)</f>
        <v>0</v>
      </c>
      <c r="AQ238" s="1312" t="str">
        <f>IF(SUM(Oブロック)=500,"",RANK(AS238,Oブロック))</f>
        <v/>
      </c>
      <c r="AR238" s="1233"/>
      <c r="AS238" s="1038">
        <f>AM238*10000000+AN238*100000+AR238*100+(100-AP238)</f>
        <v>100</v>
      </c>
    </row>
    <row r="239" spans="1:45" hidden="1">
      <c r="A239" s="1017"/>
      <c r="B239" s="1063"/>
      <c r="C239" s="1162" t="str">
        <f>IF(H237="","",H237)</f>
        <v/>
      </c>
      <c r="D239" s="1044" t="s">
        <v>4</v>
      </c>
      <c r="E239" s="1163" t="str">
        <f>IF(F237="","",F237)</f>
        <v/>
      </c>
      <c r="F239" s="1172"/>
      <c r="G239" s="1173"/>
      <c r="H239" s="1174"/>
      <c r="I239" s="1162" t="str">
        <f>IF(ISERR(INDEX(予選成績,I238,K238*7-3)),"",IF(INDEX(予選成績,I238,K238*7-3)="","",INDEX(予選成績,I238,K238*7-3)))</f>
        <v/>
      </c>
      <c r="J239" s="1044" t="s">
        <v>4</v>
      </c>
      <c r="K239" s="1163" t="str">
        <f>IF(ISERR(INDEX(予選成績,I238,K238*7)),"",IF(INDEX(予選成績,I238,K238*7)="","",INDEX(予選成績,I238,K238*7)))</f>
        <v/>
      </c>
      <c r="L239" s="1162" t="str">
        <f>IF(ISERR(INDEX(予選成績,L238,N238*7-3)),"",IF(INDEX(予選成績,L238,N238*7-3)="","",INDEX(予選成績,L238,N238*7-3)))</f>
        <v/>
      </c>
      <c r="M239" s="1044" t="s">
        <v>4</v>
      </c>
      <c r="N239" s="1163" t="str">
        <f>IF(ISERR(INDEX(予選成績,L238,N238*7)),"",IF(INDEX(予選成績,L238,N238*7)="","",INDEX(予選成績,L238,N238*7)))</f>
        <v/>
      </c>
      <c r="O239" s="1162"/>
      <c r="P239" s="1044"/>
      <c r="Q239" s="1163"/>
      <c r="R239" s="1163"/>
      <c r="S239" s="1163"/>
      <c r="T239" s="1163"/>
      <c r="U239" s="1163"/>
      <c r="V239" s="1163"/>
      <c r="W239" s="1163"/>
      <c r="X239" s="1163"/>
      <c r="Y239" s="1163"/>
      <c r="Z239" s="1163"/>
      <c r="AA239" s="1163"/>
      <c r="AB239" s="1163"/>
      <c r="AC239" s="1163"/>
      <c r="AD239" s="1163"/>
      <c r="AE239" s="1163"/>
      <c r="AF239" s="1163"/>
      <c r="AG239" s="1163"/>
      <c r="AH239" s="1163"/>
      <c r="AI239" s="1163"/>
      <c r="AJ239" s="1313"/>
      <c r="AK239" s="1227"/>
      <c r="AL239" s="1227"/>
      <c r="AM239" s="1227"/>
      <c r="AN239" s="1229"/>
      <c r="AO239" s="1230"/>
      <c r="AP239" s="1231"/>
      <c r="AQ239" s="1312"/>
      <c r="AR239" s="1233"/>
      <c r="AS239" s="1038"/>
    </row>
    <row r="240" spans="1:45" hidden="1">
      <c r="A240" s="1017" t="s">
        <v>261</v>
      </c>
      <c r="B240" s="1059">
        <f>IF(A240="","＊＊＊＊＊＊＊＊＊＊",IF(ISNA(VLOOKUP(A240,参加ＴＭ,2,FALSE)),"",VLOOKUP(A240,参加ＴＭ,2,FALSE)))</f>
        <v>0</v>
      </c>
      <c r="C240" s="1164"/>
      <c r="D240" s="1124" t="str">
        <f>IF(C241="","",IF(C241=E241,"△",IF(C241&gt;E241,"○","×")))</f>
        <v/>
      </c>
      <c r="E240" s="1159"/>
      <c r="F240" s="1164"/>
      <c r="G240" s="1124" t="str">
        <f>IF(F241="","",IF(F241=H241,"△",IF(F241&gt;H241,"○","×")))</f>
        <v/>
      </c>
      <c r="H240" s="1159"/>
      <c r="I240" s="1166"/>
      <c r="J240" s="1167"/>
      <c r="K240" s="1168"/>
      <c r="L240" s="1158"/>
      <c r="M240" s="1124" t="str">
        <f>IF(L241="","",IF(L241=N241,"△",IF(L241&gt;N241,"○","×")))</f>
        <v/>
      </c>
      <c r="N240" s="1159"/>
      <c r="O240" s="1226"/>
      <c r="P240" s="1124"/>
      <c r="Q240" s="1159"/>
      <c r="R240" s="1159"/>
      <c r="S240" s="1159"/>
      <c r="T240" s="1159"/>
      <c r="U240" s="1159"/>
      <c r="V240" s="1159"/>
      <c r="W240" s="1159"/>
      <c r="X240" s="1159"/>
      <c r="Y240" s="1159"/>
      <c r="Z240" s="1159"/>
      <c r="AA240" s="1159"/>
      <c r="AB240" s="1159"/>
      <c r="AC240" s="1159"/>
      <c r="AD240" s="1159"/>
      <c r="AE240" s="1159"/>
      <c r="AF240" s="1159"/>
      <c r="AG240" s="1159"/>
      <c r="AH240" s="1159"/>
      <c r="AI240" s="1159"/>
      <c r="AJ240" s="1313">
        <f>COUNTIF($C240:$Q240,"○")</f>
        <v>0</v>
      </c>
      <c r="AK240" s="1227">
        <f>COUNTIF($C240:$Q240,"△")</f>
        <v>0</v>
      </c>
      <c r="AL240" s="1227">
        <f>COUNTIF($C240:$Q240,"×")</f>
        <v>0</v>
      </c>
      <c r="AM240" s="1227">
        <f>AJ240*2+AK240</f>
        <v>0</v>
      </c>
      <c r="AN240" s="1229">
        <f>IF(ISERROR(C241+F241+I241+L241+O241),0,C241+F241+I241+L241+O241)</f>
        <v>0</v>
      </c>
      <c r="AO240" s="1230" t="s">
        <v>4</v>
      </c>
      <c r="AP240" s="1231">
        <f>IF(ISERROR(E241+H241+K241+N241+Q241),0,E241+H241+K241+N241+Q241)</f>
        <v>0</v>
      </c>
      <c r="AQ240" s="1312" t="str">
        <f>IF(SUM(Oブロック)=500,"",RANK(AS240,Oブロック))</f>
        <v/>
      </c>
      <c r="AR240" s="1233"/>
      <c r="AS240" s="1038">
        <f>AM240*10000000+AN240*100000+AR240*100+(100-AP240)</f>
        <v>100</v>
      </c>
    </row>
    <row r="241" spans="1:45" hidden="1">
      <c r="A241" s="1017"/>
      <c r="B241" s="1063"/>
      <c r="C241" s="1162" t="str">
        <f>IF(K237="","",K237)</f>
        <v/>
      </c>
      <c r="D241" s="1044" t="s">
        <v>4</v>
      </c>
      <c r="E241" s="1163" t="str">
        <f>IF(I237="","",I237)</f>
        <v/>
      </c>
      <c r="F241" s="1162" t="str">
        <f>IF(K239="","",K239)</f>
        <v/>
      </c>
      <c r="G241" s="1044" t="s">
        <v>4</v>
      </c>
      <c r="H241" s="1163" t="str">
        <f>IF(I239="","",I239)</f>
        <v/>
      </c>
      <c r="I241" s="1172"/>
      <c r="J241" s="1173"/>
      <c r="K241" s="1174"/>
      <c r="L241" s="1162" t="str">
        <f>IF(ISERR(INDEX(予選成績,L240,N240*7-3)),"",IF(INDEX(予選成績,L240,N240*7-3)="","",INDEX(予選成績,L240,N240*7-3)))</f>
        <v/>
      </c>
      <c r="M241" s="1044" t="s">
        <v>4</v>
      </c>
      <c r="N241" s="1163" t="str">
        <f>IF(ISERR(INDEX(予選成績,L240,N240*7)),"",IF(INDEX(予選成績,L240,N240*7)="","",INDEX(予選成績,L240,N240*7)))</f>
        <v/>
      </c>
      <c r="O241" s="1162"/>
      <c r="P241" s="1044"/>
      <c r="Q241" s="1163"/>
      <c r="R241" s="1163"/>
      <c r="S241" s="1163"/>
      <c r="T241" s="1163"/>
      <c r="U241" s="1163"/>
      <c r="V241" s="1163"/>
      <c r="W241" s="1163"/>
      <c r="X241" s="1163"/>
      <c r="Y241" s="1163"/>
      <c r="Z241" s="1163"/>
      <c r="AA241" s="1163"/>
      <c r="AB241" s="1163"/>
      <c r="AC241" s="1163"/>
      <c r="AD241" s="1163"/>
      <c r="AE241" s="1163"/>
      <c r="AF241" s="1163"/>
      <c r="AG241" s="1163"/>
      <c r="AH241" s="1163"/>
      <c r="AI241" s="1163"/>
      <c r="AJ241" s="1313"/>
      <c r="AK241" s="1227"/>
      <c r="AL241" s="1227"/>
      <c r="AM241" s="1227"/>
      <c r="AN241" s="1229"/>
      <c r="AO241" s="1230"/>
      <c r="AP241" s="1231"/>
      <c r="AQ241" s="1312"/>
      <c r="AR241" s="1233"/>
      <c r="AS241" s="1038"/>
    </row>
    <row r="242" spans="1:45" hidden="1">
      <c r="A242" s="1017" t="s">
        <v>262</v>
      </c>
      <c r="B242" s="1059">
        <f>IF(A242="","＊＊＊＊＊＊＊＊＊＊",IF(ISNA(VLOOKUP(A242,参加ＴＭ,2,FALSE)),"",VLOOKUP(A242,参加ＴＭ,2,FALSE)))</f>
        <v>0</v>
      </c>
      <c r="C242" s="1164"/>
      <c r="D242" s="1124" t="str">
        <f>IF(C243="","",IF(C243=E243,"△",IF(C243&gt;E243,"○","×")))</f>
        <v/>
      </c>
      <c r="E242" s="1159"/>
      <c r="F242" s="1164"/>
      <c r="G242" s="1124" t="str">
        <f>IF(F243="","",IF(F243=H243,"△",IF(F243&gt;H243,"○","×")))</f>
        <v/>
      </c>
      <c r="H242" s="1159"/>
      <c r="I242" s="1164"/>
      <c r="J242" s="1124" t="str">
        <f>IF(I243="","",IF(I243=K243,"△",IF(I243&gt;K243,"○","×")))</f>
        <v/>
      </c>
      <c r="K242" s="1165"/>
      <c r="L242" s="1166"/>
      <c r="M242" s="1167"/>
      <c r="N242" s="1168"/>
      <c r="O242" s="1226"/>
      <c r="P242" s="1124"/>
      <c r="Q242" s="1159"/>
      <c r="R242" s="1159"/>
      <c r="S242" s="1159"/>
      <c r="T242" s="1159"/>
      <c r="U242" s="1159"/>
      <c r="V242" s="1159"/>
      <c r="W242" s="1159"/>
      <c r="X242" s="1159"/>
      <c r="Y242" s="1159"/>
      <c r="Z242" s="1159"/>
      <c r="AA242" s="1159"/>
      <c r="AB242" s="1159"/>
      <c r="AC242" s="1159"/>
      <c r="AD242" s="1159"/>
      <c r="AE242" s="1159"/>
      <c r="AF242" s="1159"/>
      <c r="AG242" s="1159"/>
      <c r="AH242" s="1159"/>
      <c r="AI242" s="1159"/>
      <c r="AJ242" s="1313">
        <f>COUNTIF($C242:$Q242,"○")</f>
        <v>0</v>
      </c>
      <c r="AK242" s="1227">
        <f>COUNTIF($C242:$Q242,"△")</f>
        <v>0</v>
      </c>
      <c r="AL242" s="1227">
        <f>COUNTIF($C242:$Q242,"×")</f>
        <v>0</v>
      </c>
      <c r="AM242" s="1227">
        <f>AJ242*2+AK242</f>
        <v>0</v>
      </c>
      <c r="AN242" s="1229">
        <f>IF(ISERROR(C243+F243+I243+L243+O243),0,C243+F243+I243+L243+O243)</f>
        <v>0</v>
      </c>
      <c r="AO242" s="1230" t="s">
        <v>4</v>
      </c>
      <c r="AP242" s="1231">
        <f>IF(ISERROR(E243+H243+K243+N243+Q243),0,E243+H243+K243+N243+Q243)</f>
        <v>0</v>
      </c>
      <c r="AQ242" s="1312" t="str">
        <f>IF(SUM(Oブロック)=500,"",RANK(AS242,Oブロック))</f>
        <v/>
      </c>
      <c r="AR242" s="1233"/>
      <c r="AS242" s="1038">
        <f>AM242*10000000+AN242*100000+AR242*100+(100-AP242)</f>
        <v>100</v>
      </c>
    </row>
    <row r="243" spans="1:45" hidden="1">
      <c r="A243" s="1017"/>
      <c r="B243" s="1063"/>
      <c r="C243" s="1162" t="str">
        <f>IF(N237="","",N237)</f>
        <v/>
      </c>
      <c r="D243" s="1044" t="s">
        <v>4</v>
      </c>
      <c r="E243" s="1163" t="str">
        <f>IF(L237="","",L237)</f>
        <v/>
      </c>
      <c r="F243" s="1162" t="str">
        <f>IF(N239="","",N239)</f>
        <v/>
      </c>
      <c r="G243" s="1044" t="s">
        <v>4</v>
      </c>
      <c r="H243" s="1163" t="str">
        <f>IF(L239="","",L239)</f>
        <v/>
      </c>
      <c r="I243" s="1162" t="str">
        <f>IF(N241="","",N241)</f>
        <v/>
      </c>
      <c r="J243" s="1044" t="s">
        <v>4</v>
      </c>
      <c r="K243" s="1171" t="str">
        <f>IF(L241="","",L241)</f>
        <v/>
      </c>
      <c r="L243" s="1172"/>
      <c r="M243" s="1173"/>
      <c r="N243" s="1174"/>
      <c r="O243" s="1162"/>
      <c r="P243" s="1044"/>
      <c r="Q243" s="1163"/>
      <c r="R243" s="1163"/>
      <c r="S243" s="1163"/>
      <c r="T243" s="1163"/>
      <c r="U243" s="1163"/>
      <c r="V243" s="1163"/>
      <c r="W243" s="1163"/>
      <c r="X243" s="1163"/>
      <c r="Y243" s="1163"/>
      <c r="Z243" s="1163"/>
      <c r="AA243" s="1163"/>
      <c r="AB243" s="1163"/>
      <c r="AC243" s="1163"/>
      <c r="AD243" s="1163"/>
      <c r="AE243" s="1163"/>
      <c r="AF243" s="1163"/>
      <c r="AG243" s="1163"/>
      <c r="AH243" s="1163"/>
      <c r="AI243" s="1163"/>
      <c r="AJ243" s="1313"/>
      <c r="AK243" s="1227"/>
      <c r="AL243" s="1227"/>
      <c r="AM243" s="1227"/>
      <c r="AN243" s="1229"/>
      <c r="AO243" s="1230"/>
      <c r="AP243" s="1231"/>
      <c r="AQ243" s="1312"/>
      <c r="AR243" s="1233"/>
      <c r="AS243" s="1038"/>
    </row>
    <row r="244" spans="1:45" hidden="1">
      <c r="A244" s="1017"/>
      <c r="B244" s="1059" t="str">
        <f>IF(A244="","＊＊＊＊＊＊＊＊＊＊",IF(ISNA(VLOOKUP(A244,参加ＴＭ,2,FALSE)),"",VLOOKUP(A244,参加ＴＭ,2,FALSE)))</f>
        <v>＊＊＊＊＊＊＊＊＊＊</v>
      </c>
      <c r="C244" s="1164"/>
      <c r="D244" s="1124" t="str">
        <f>IF(C245="","",IF(C245=E245,"△",IF(C245&gt;E245,"○","×")))</f>
        <v/>
      </c>
      <c r="E244" s="1159"/>
      <c r="F244" s="1164"/>
      <c r="G244" s="1124" t="str">
        <f>IF(F245="","",IF(F245=H245,"△",IF(F245&gt;H245,"○","×")))</f>
        <v/>
      </c>
      <c r="H244" s="1159"/>
      <c r="I244" s="1164"/>
      <c r="J244" s="1124" t="str">
        <f>IF(I245="","",IF(I245=K245,"△",IF(I245&gt;K245,"○","×")))</f>
        <v/>
      </c>
      <c r="K244" s="1165"/>
      <c r="L244" s="1164"/>
      <c r="M244" s="1124" t="str">
        <f>IF(L245="","",IF(L245=N245,"△",IF(L245&gt;N245,"○","×")))</f>
        <v/>
      </c>
      <c r="N244" s="1165"/>
      <c r="O244" s="1166"/>
      <c r="P244" s="1167"/>
      <c r="Q244" s="1168"/>
      <c r="R244" s="1221"/>
      <c r="S244" s="1221"/>
      <c r="T244" s="1221"/>
      <c r="U244" s="1221"/>
      <c r="V244" s="1221"/>
      <c r="W244" s="1221"/>
      <c r="X244" s="1221"/>
      <c r="Y244" s="1221"/>
      <c r="Z244" s="1221"/>
      <c r="AA244" s="1221"/>
      <c r="AB244" s="1221"/>
      <c r="AC244" s="1221"/>
      <c r="AD244" s="1221"/>
      <c r="AE244" s="1221"/>
      <c r="AF244" s="1221"/>
      <c r="AG244" s="1221"/>
      <c r="AH244" s="1221"/>
      <c r="AI244" s="1221"/>
      <c r="AJ244" s="1313">
        <f>COUNTIF($C244:$Q244,"○")</f>
        <v>0</v>
      </c>
      <c r="AK244" s="1227">
        <f>COUNTIF($C244:$Q244,"△")</f>
        <v>0</v>
      </c>
      <c r="AL244" s="1227">
        <f>COUNTIF($C244:$Q244,"×")</f>
        <v>0</v>
      </c>
      <c r="AM244" s="1227">
        <f>AJ244*2+AK244</f>
        <v>0</v>
      </c>
      <c r="AN244" s="1229">
        <f>IF(ISERROR(C245+F245+I245+L245+O245),0,C245+F245+I245+L245+O245)</f>
        <v>0</v>
      </c>
      <c r="AO244" s="1230" t="s">
        <v>4</v>
      </c>
      <c r="AP244" s="1231">
        <f>IF(ISERROR(E245+H245+K245+N245+Q245),0,E245+H245+K245+N245+Q245)</f>
        <v>0</v>
      </c>
      <c r="AQ244" s="1312" t="str">
        <f>IF(SUM(Oブロック)=500,"",RANK(AS244,Oブロック))</f>
        <v/>
      </c>
      <c r="AR244" s="1233"/>
      <c r="AS244" s="1038">
        <f>AM244*10000000+AN244*100000+AR244*100+(100-AP244)</f>
        <v>100</v>
      </c>
    </row>
    <row r="245" spans="1:45" hidden="1">
      <c r="A245" s="1017"/>
      <c r="B245" s="1063"/>
      <c r="C245" s="1162" t="str">
        <f>IF(Q237="","",Q237)</f>
        <v/>
      </c>
      <c r="D245" s="1044" t="s">
        <v>4</v>
      </c>
      <c r="E245" s="1163" t="str">
        <f>IF(O237="","",O237)</f>
        <v/>
      </c>
      <c r="F245" s="1162" t="str">
        <f>IF(Q239="","",Q239)</f>
        <v/>
      </c>
      <c r="G245" s="1044" t="s">
        <v>4</v>
      </c>
      <c r="H245" s="1163" t="str">
        <f>IF(O239="","",O239)</f>
        <v/>
      </c>
      <c r="I245" s="1162" t="str">
        <f>IF(Q241="","",Q241)</f>
        <v/>
      </c>
      <c r="J245" s="1044" t="s">
        <v>4</v>
      </c>
      <c r="K245" s="1171" t="str">
        <f>IF(O241="","",O241)</f>
        <v/>
      </c>
      <c r="L245" s="1162" t="str">
        <f>IF(Q243="","",Q243)</f>
        <v/>
      </c>
      <c r="M245" s="1044" t="s">
        <v>4</v>
      </c>
      <c r="N245" s="1171" t="str">
        <f>IF(O243="","",O243)</f>
        <v/>
      </c>
      <c r="O245" s="1172"/>
      <c r="P245" s="1173"/>
      <c r="Q245" s="1174"/>
      <c r="R245" s="1223"/>
      <c r="S245" s="1223"/>
      <c r="T245" s="1223"/>
      <c r="U245" s="1223"/>
      <c r="V245" s="1223"/>
      <c r="W245" s="1223"/>
      <c r="X245" s="1223"/>
      <c r="Y245" s="1223"/>
      <c r="Z245" s="1223"/>
      <c r="AA245" s="1223"/>
      <c r="AB245" s="1223"/>
      <c r="AC245" s="1223"/>
      <c r="AD245" s="1223"/>
      <c r="AE245" s="1223"/>
      <c r="AF245" s="1223"/>
      <c r="AG245" s="1223"/>
      <c r="AH245" s="1223"/>
      <c r="AI245" s="1223"/>
      <c r="AJ245" s="1313"/>
      <c r="AK245" s="1227"/>
      <c r="AL245" s="1227"/>
      <c r="AM245" s="1227"/>
      <c r="AN245" s="1229"/>
      <c r="AO245" s="1230"/>
      <c r="AP245" s="1231"/>
      <c r="AQ245" s="1312"/>
      <c r="AR245" s="1233"/>
      <c r="AS245" s="1038"/>
    </row>
    <row r="246" spans="1:45" hidden="1">
      <c r="A246" s="1128"/>
      <c r="B246" s="1129"/>
      <c r="O246" s="1128"/>
      <c r="P246" s="1128"/>
      <c r="Q246" s="1128"/>
      <c r="R246" s="1128"/>
      <c r="S246" s="1128"/>
      <c r="T246" s="1128"/>
      <c r="U246" s="1128"/>
      <c r="V246" s="1128"/>
      <c r="W246" s="1128"/>
      <c r="X246" s="1128"/>
      <c r="Y246" s="1128"/>
      <c r="Z246" s="1128"/>
      <c r="AA246" s="1128"/>
      <c r="AB246" s="1128"/>
      <c r="AC246" s="1128"/>
      <c r="AD246" s="1128"/>
      <c r="AE246" s="1128"/>
      <c r="AF246" s="1128"/>
      <c r="AG246" s="1128"/>
      <c r="AH246" s="1128"/>
      <c r="AI246" s="1128"/>
      <c r="AJ246" s="1131"/>
      <c r="AK246" s="1131"/>
      <c r="AL246" s="1131"/>
      <c r="AM246" s="1131"/>
      <c r="AN246" s="1007"/>
      <c r="AO246" s="1132"/>
      <c r="AP246" s="1007"/>
      <c r="AQ246" s="531"/>
      <c r="AR246" s="1133"/>
      <c r="AS246" s="1128"/>
    </row>
    <row r="247" spans="1:45" hidden="1">
      <c r="A247" s="1128"/>
      <c r="B247" s="1129"/>
      <c r="O247" s="1128"/>
      <c r="P247" s="1128"/>
      <c r="Q247" s="1128"/>
      <c r="R247" s="1128"/>
      <c r="S247" s="1128"/>
      <c r="T247" s="1128"/>
      <c r="U247" s="1128"/>
      <c r="V247" s="1128"/>
      <c r="W247" s="1128"/>
      <c r="X247" s="1128"/>
      <c r="Y247" s="1128"/>
      <c r="Z247" s="1128"/>
      <c r="AA247" s="1128"/>
      <c r="AB247" s="1128"/>
      <c r="AC247" s="1128"/>
      <c r="AD247" s="1128"/>
      <c r="AE247" s="1128"/>
      <c r="AF247" s="1128"/>
      <c r="AG247" s="1128"/>
      <c r="AH247" s="1128"/>
      <c r="AI247" s="1128"/>
      <c r="AJ247" s="1131"/>
      <c r="AK247" s="1131"/>
      <c r="AL247" s="1131"/>
      <c r="AM247" s="1131"/>
      <c r="AN247" s="1007"/>
      <c r="AO247" s="1132"/>
      <c r="AP247" s="1007"/>
      <c r="AQ247" s="531"/>
      <c r="AR247" s="1133"/>
      <c r="AS247" s="1128"/>
    </row>
    <row r="248" spans="1:45" hidden="1"/>
    <row r="249" spans="1:45" s="258" customFormat="1" ht="19.5" hidden="1">
      <c r="A249" s="1005" t="s">
        <v>427</v>
      </c>
      <c r="B249" s="1006"/>
      <c r="D249" s="652"/>
      <c r="G249" s="652"/>
      <c r="J249" s="652"/>
      <c r="M249" s="652"/>
      <c r="P249" s="652"/>
      <c r="AN249" s="1007"/>
      <c r="AO249" s="1008"/>
      <c r="AP249" s="1007"/>
      <c r="AQ249" s="1006"/>
      <c r="AR249" s="1006"/>
    </row>
    <row r="250" spans="1:45" s="258" customFormat="1" hidden="1">
      <c r="A250" s="1010" t="s">
        <v>5</v>
      </c>
      <c r="B250" s="1010"/>
      <c r="C250" s="1010">
        <v>1</v>
      </c>
      <c r="D250" s="1010"/>
      <c r="E250" s="1010"/>
      <c r="F250" s="1010">
        <v>2</v>
      </c>
      <c r="G250" s="1010"/>
      <c r="H250" s="1010"/>
      <c r="I250" s="1010">
        <v>3</v>
      </c>
      <c r="J250" s="1010"/>
      <c r="K250" s="1010"/>
      <c r="L250" s="1010">
        <v>4</v>
      </c>
      <c r="M250" s="1010"/>
      <c r="N250" s="1010"/>
      <c r="O250" s="1010"/>
      <c r="P250" s="1010"/>
      <c r="Q250" s="1010"/>
      <c r="R250" s="1015"/>
      <c r="S250" s="1015"/>
      <c r="T250" s="1015"/>
      <c r="U250" s="1015"/>
      <c r="V250" s="1015"/>
      <c r="W250" s="1015"/>
      <c r="X250" s="1015"/>
      <c r="Y250" s="1015"/>
      <c r="Z250" s="1015"/>
      <c r="AA250" s="1015"/>
      <c r="AB250" s="1015"/>
      <c r="AC250" s="1015"/>
      <c r="AD250" s="1015"/>
      <c r="AE250" s="1015"/>
      <c r="AF250" s="1015"/>
      <c r="AG250" s="1015"/>
      <c r="AH250" s="1015"/>
      <c r="AI250" s="1015"/>
      <c r="AJ250" s="1015" t="s">
        <v>1</v>
      </c>
      <c r="AK250" s="1015" t="s">
        <v>2</v>
      </c>
      <c r="AL250" s="1015" t="s">
        <v>3</v>
      </c>
      <c r="AM250" s="1015" t="s">
        <v>0</v>
      </c>
      <c r="AN250" s="1010" t="s">
        <v>7</v>
      </c>
      <c r="AO250" s="1010"/>
      <c r="AP250" s="1010"/>
      <c r="AQ250" s="1016" t="s">
        <v>6</v>
      </c>
      <c r="AR250" s="1016" t="s">
        <v>42</v>
      </c>
    </row>
    <row r="251" spans="1:45" hidden="1">
      <c r="A251" s="1017" t="s">
        <v>269</v>
      </c>
      <c r="B251" s="1059">
        <f>IF(A251="","＊＊＊＊＊＊＊＊＊＊",IF(ISNA(VLOOKUP(A251,参加ＴＭ,2,FALSE)),"",VLOOKUP(A251,参加ＴＭ,2,FALSE)))</f>
        <v>0</v>
      </c>
      <c r="C251" s="1166"/>
      <c r="D251" s="1167"/>
      <c r="E251" s="1168"/>
      <c r="F251" s="1158"/>
      <c r="G251" s="1124" t="str">
        <f>IF(F252="","",IF(F252=H252,"△",IF(F252&gt;H252,"○","×")))</f>
        <v/>
      </c>
      <c r="H251" s="1159"/>
      <c r="I251" s="1158"/>
      <c r="J251" s="1124" t="str">
        <f>IF(I252="","",IF(I252=K252,"△",IF(I252&gt;K252,"○","×")))</f>
        <v/>
      </c>
      <c r="K251" s="1159"/>
      <c r="L251" s="1158"/>
      <c r="M251" s="1124" t="str">
        <f>IF(L252="","",IF(L252=N252,"△",IF(L252&gt;N252,"○","×")))</f>
        <v/>
      </c>
      <c r="N251" s="1159"/>
      <c r="O251" s="1226"/>
      <c r="P251" s="1124"/>
      <c r="Q251" s="1159"/>
      <c r="R251" s="1159"/>
      <c r="S251" s="1159"/>
      <c r="T251" s="1159"/>
      <c r="U251" s="1159"/>
      <c r="V251" s="1159"/>
      <c r="W251" s="1159"/>
      <c r="X251" s="1159"/>
      <c r="Y251" s="1159"/>
      <c r="Z251" s="1159"/>
      <c r="AA251" s="1159"/>
      <c r="AB251" s="1159"/>
      <c r="AC251" s="1159"/>
      <c r="AD251" s="1159"/>
      <c r="AE251" s="1159"/>
      <c r="AF251" s="1159"/>
      <c r="AG251" s="1159"/>
      <c r="AH251" s="1159"/>
      <c r="AI251" s="1159"/>
      <c r="AJ251" s="1227">
        <f>COUNTIF($C251:$Q251,"○")</f>
        <v>0</v>
      </c>
      <c r="AK251" s="1227">
        <f>COUNTIF($C251:$Q251,"△")</f>
        <v>0</v>
      </c>
      <c r="AL251" s="1227">
        <f>COUNTIF($C251:$Q251,"×")</f>
        <v>0</v>
      </c>
      <c r="AM251" s="1227">
        <f>AJ251*2+AK251</f>
        <v>0</v>
      </c>
      <c r="AN251" s="1229">
        <f>IF(ISERROR(C252+F252+I252+L252+O252),0,C252+F252+I252+L252+O252)</f>
        <v>0</v>
      </c>
      <c r="AO251" s="1230" t="s">
        <v>4</v>
      </c>
      <c r="AP251" s="1231">
        <f>IF(ISERROR(E252+H252+K252+N252+Q252),0,E252+H252+K252+N252+Q252)</f>
        <v>0</v>
      </c>
      <c r="AQ251" s="1312" t="str">
        <f>IF(SUM(Pブロック)=500,"",RANK(AS251,Pブロック))</f>
        <v/>
      </c>
      <c r="AR251" s="1233"/>
      <c r="AS251" s="1038">
        <f>AM251*10000000+AN251*100000+AR251*100+(100-AP251)</f>
        <v>100</v>
      </c>
    </row>
    <row r="252" spans="1:45" hidden="1">
      <c r="A252" s="1017"/>
      <c r="B252" s="1063"/>
      <c r="C252" s="1172"/>
      <c r="D252" s="1173"/>
      <c r="E252" s="1174"/>
      <c r="F252" s="1162" t="str">
        <f>IF(ISERR(INDEX(予選成績,F251,H251*7-3)),"",IF(INDEX(予選成績,F251,H251*7-3)="","",INDEX(予選成績,F251,H251*7-3)))</f>
        <v/>
      </c>
      <c r="G252" s="1044" t="s">
        <v>4</v>
      </c>
      <c r="H252" s="1163" t="str">
        <f>IF(ISERR(INDEX(予選成績,F251,H251*7)),"",IF(INDEX(予選成績,F251,H251*7)="","",INDEX(予選成績,F251,H251*7)))</f>
        <v/>
      </c>
      <c r="I252" s="1162" t="str">
        <f>IF(ISERR(INDEX(予選成績,I251,K251*7-3)),"",IF(INDEX(予選成績,I251,K251*7-3)="","",INDEX(予選成績,I251,K251*7-3)))</f>
        <v/>
      </c>
      <c r="J252" s="1044" t="s">
        <v>4</v>
      </c>
      <c r="K252" s="1163" t="str">
        <f>IF(ISERR(INDEX(予選成績,I251,K251*7)),"",IF(INDEX(予選成績,I251,K251*7)="","",INDEX(予選成績,I251,K251*7)))</f>
        <v/>
      </c>
      <c r="L252" s="1162" t="str">
        <f>IF(ISERR(INDEX(予選成績,L251,N251*7-3)),"",IF(INDEX(予選成績,L251,N251*7-3)="","",INDEX(予選成績,L251,N251*7-3)))</f>
        <v/>
      </c>
      <c r="M252" s="1044" t="s">
        <v>4</v>
      </c>
      <c r="N252" s="1163" t="str">
        <f>IF(ISERR(INDEX(予選成績,L251,N251*7)),"",IF(INDEX(予選成績,L251,N251*7)="","",INDEX(予選成績,L251,N251*7)))</f>
        <v/>
      </c>
      <c r="O252" s="1162"/>
      <c r="P252" s="1044"/>
      <c r="Q252" s="1163"/>
      <c r="R252" s="1163"/>
      <c r="S252" s="1163"/>
      <c r="T252" s="1163"/>
      <c r="U252" s="1163"/>
      <c r="V252" s="1163"/>
      <c r="W252" s="1163"/>
      <c r="X252" s="1163"/>
      <c r="Y252" s="1163"/>
      <c r="Z252" s="1163"/>
      <c r="AA252" s="1163"/>
      <c r="AB252" s="1163"/>
      <c r="AC252" s="1163"/>
      <c r="AD252" s="1163"/>
      <c r="AE252" s="1163"/>
      <c r="AF252" s="1163"/>
      <c r="AG252" s="1163"/>
      <c r="AH252" s="1163"/>
      <c r="AI252" s="1163"/>
      <c r="AJ252" s="1227"/>
      <c r="AK252" s="1227"/>
      <c r="AL252" s="1227"/>
      <c r="AM252" s="1227"/>
      <c r="AN252" s="1229"/>
      <c r="AO252" s="1230"/>
      <c r="AP252" s="1231"/>
      <c r="AQ252" s="1312"/>
      <c r="AR252" s="1233"/>
      <c r="AS252" s="1038"/>
    </row>
    <row r="253" spans="1:45" hidden="1">
      <c r="A253" s="1017" t="s">
        <v>263</v>
      </c>
      <c r="B253" s="1059">
        <f>IF(A253="","＊＊＊＊＊＊＊＊＊＊",IF(ISNA(VLOOKUP(A253,参加ＴＭ,2,FALSE)),"",VLOOKUP(A253,参加ＴＭ,2,FALSE)))</f>
        <v>0</v>
      </c>
      <c r="C253" s="1164"/>
      <c r="D253" s="1124" t="str">
        <f>IF(C254="","",IF(C254=E254,"△",IF(C254&gt;E254,"○","×")))</f>
        <v/>
      </c>
      <c r="E253" s="1159"/>
      <c r="F253" s="1166"/>
      <c r="G253" s="1167"/>
      <c r="H253" s="1168"/>
      <c r="I253" s="1158"/>
      <c r="J253" s="1124" t="str">
        <f>IF(I254="","",IF(I254=K254,"△",IF(I254&gt;K254,"○","×")))</f>
        <v/>
      </c>
      <c r="K253" s="1159"/>
      <c r="L253" s="1158"/>
      <c r="M253" s="1124" t="str">
        <f>IF(L254="","",IF(L254=N254,"△",IF(L254&gt;N254,"○","×")))</f>
        <v/>
      </c>
      <c r="N253" s="1159"/>
      <c r="O253" s="1226"/>
      <c r="P253" s="1124"/>
      <c r="Q253" s="1159"/>
      <c r="R253" s="1159"/>
      <c r="S253" s="1159"/>
      <c r="T253" s="1159"/>
      <c r="U253" s="1159"/>
      <c r="V253" s="1159"/>
      <c r="W253" s="1159"/>
      <c r="X253" s="1159"/>
      <c r="Y253" s="1159"/>
      <c r="Z253" s="1159"/>
      <c r="AA253" s="1159"/>
      <c r="AB253" s="1159"/>
      <c r="AC253" s="1159"/>
      <c r="AD253" s="1159"/>
      <c r="AE253" s="1159"/>
      <c r="AF253" s="1159"/>
      <c r="AG253" s="1159"/>
      <c r="AH253" s="1159"/>
      <c r="AI253" s="1159"/>
      <c r="AJ253" s="1313">
        <f>COUNTIF($C253:$Q253,"○")</f>
        <v>0</v>
      </c>
      <c r="AK253" s="1227">
        <f>COUNTIF($C253:$Q253,"△")</f>
        <v>0</v>
      </c>
      <c r="AL253" s="1227">
        <f>COUNTIF($C253:$Q253,"×")</f>
        <v>0</v>
      </c>
      <c r="AM253" s="1227">
        <f>AJ253*2+AK253</f>
        <v>0</v>
      </c>
      <c r="AN253" s="1229">
        <f>IF(ISERROR(C254+F254+I254+L254+O254),0,C254+F254+I254+L254+O254)</f>
        <v>0</v>
      </c>
      <c r="AO253" s="1230" t="s">
        <v>4</v>
      </c>
      <c r="AP253" s="1231">
        <f>IF(ISERROR(E254+H254+K254+N254+Q254),0,E254+H254+K254+N254+Q254)</f>
        <v>0</v>
      </c>
      <c r="AQ253" s="1312" t="str">
        <f>IF(SUM(Pブロック)=500,"",RANK(AS253,Pブロック))</f>
        <v/>
      </c>
      <c r="AR253" s="1233"/>
      <c r="AS253" s="1038">
        <f>AM253*10000000+AN253*100000+AR253*100+(100-AP253)</f>
        <v>100</v>
      </c>
    </row>
    <row r="254" spans="1:45" hidden="1">
      <c r="A254" s="1017"/>
      <c r="B254" s="1063"/>
      <c r="C254" s="1162" t="str">
        <f>IF(H252="","",H252)</f>
        <v/>
      </c>
      <c r="D254" s="1044" t="s">
        <v>4</v>
      </c>
      <c r="E254" s="1163" t="str">
        <f>IF(F252="","",F252)</f>
        <v/>
      </c>
      <c r="F254" s="1172"/>
      <c r="G254" s="1173"/>
      <c r="H254" s="1174"/>
      <c r="I254" s="1162" t="str">
        <f>IF(ISERR(INDEX(予選成績,I253,K253*7-3)),"",IF(INDEX(予選成績,I253,K253*7-3)="","",INDEX(予選成績,I253,K253*7-3)))</f>
        <v/>
      </c>
      <c r="J254" s="1044" t="s">
        <v>4</v>
      </c>
      <c r="K254" s="1163" t="str">
        <f>IF(ISERR(INDEX(予選成績,I253,K253*7)),"",IF(INDEX(予選成績,I253,K253*7)="","",INDEX(予選成績,I253,K253*7)))</f>
        <v/>
      </c>
      <c r="L254" s="1162" t="str">
        <f>IF(ISERR(INDEX(予選成績,L253,N253*7-3)),"",IF(INDEX(予選成績,L253,N253*7-3)="","",INDEX(予選成績,L253,N253*7-3)))</f>
        <v/>
      </c>
      <c r="M254" s="1044" t="s">
        <v>4</v>
      </c>
      <c r="N254" s="1163" t="str">
        <f>IF(ISERR(INDEX(予選成績,L253,N253*7)),"",IF(INDEX(予選成績,L253,N253*7)="","",INDEX(予選成績,L253,N253*7)))</f>
        <v/>
      </c>
      <c r="O254" s="1162"/>
      <c r="P254" s="1044"/>
      <c r="Q254" s="1163"/>
      <c r="R254" s="1163"/>
      <c r="S254" s="1163"/>
      <c r="T254" s="1163"/>
      <c r="U254" s="1163"/>
      <c r="V254" s="1163"/>
      <c r="W254" s="1163"/>
      <c r="X254" s="1163"/>
      <c r="Y254" s="1163"/>
      <c r="Z254" s="1163"/>
      <c r="AA254" s="1163"/>
      <c r="AB254" s="1163"/>
      <c r="AC254" s="1163"/>
      <c r="AD254" s="1163"/>
      <c r="AE254" s="1163"/>
      <c r="AF254" s="1163"/>
      <c r="AG254" s="1163"/>
      <c r="AH254" s="1163"/>
      <c r="AI254" s="1163"/>
      <c r="AJ254" s="1313"/>
      <c r="AK254" s="1227"/>
      <c r="AL254" s="1227"/>
      <c r="AM254" s="1227"/>
      <c r="AN254" s="1229"/>
      <c r="AO254" s="1230"/>
      <c r="AP254" s="1231"/>
      <c r="AQ254" s="1312"/>
      <c r="AR254" s="1233"/>
      <c r="AS254" s="1038"/>
    </row>
    <row r="255" spans="1:45" hidden="1">
      <c r="A255" s="1017" t="s">
        <v>264</v>
      </c>
      <c r="B255" s="1059">
        <f>IF(A255="","＊＊＊＊＊＊＊＊＊＊",IF(ISNA(VLOOKUP(A255,参加ＴＭ,2,FALSE)),"",VLOOKUP(A255,参加ＴＭ,2,FALSE)))</f>
        <v>0</v>
      </c>
      <c r="C255" s="1164"/>
      <c r="D255" s="1124" t="str">
        <f>IF(C256="","",IF(C256=E256,"△",IF(C256&gt;E256,"○","×")))</f>
        <v/>
      </c>
      <c r="E255" s="1159"/>
      <c r="F255" s="1164"/>
      <c r="G255" s="1124" t="str">
        <f>IF(F256="","",IF(F256=H256,"△",IF(F256&gt;H256,"○","×")))</f>
        <v/>
      </c>
      <c r="H255" s="1159"/>
      <c r="I255" s="1166"/>
      <c r="J255" s="1167"/>
      <c r="K255" s="1168"/>
      <c r="L255" s="1158"/>
      <c r="M255" s="1124" t="str">
        <f>IF(L256="","",IF(L256=N256,"△",IF(L256&gt;N256,"○","×")))</f>
        <v/>
      </c>
      <c r="N255" s="1159"/>
      <c r="O255" s="1226"/>
      <c r="P255" s="1124"/>
      <c r="Q255" s="1159"/>
      <c r="R255" s="1159"/>
      <c r="S255" s="1159"/>
      <c r="T255" s="1159"/>
      <c r="U255" s="1159"/>
      <c r="V255" s="1159"/>
      <c r="W255" s="1159"/>
      <c r="X255" s="1159"/>
      <c r="Y255" s="1159"/>
      <c r="Z255" s="1159"/>
      <c r="AA255" s="1159"/>
      <c r="AB255" s="1159"/>
      <c r="AC255" s="1159"/>
      <c r="AD255" s="1159"/>
      <c r="AE255" s="1159"/>
      <c r="AF255" s="1159"/>
      <c r="AG255" s="1159"/>
      <c r="AH255" s="1159"/>
      <c r="AI255" s="1159"/>
      <c r="AJ255" s="1313">
        <f>COUNTIF($C255:$Q255,"○")</f>
        <v>0</v>
      </c>
      <c r="AK255" s="1227">
        <f>COUNTIF($C255:$Q255,"△")</f>
        <v>0</v>
      </c>
      <c r="AL255" s="1227">
        <f>COUNTIF($C255:$Q255,"×")</f>
        <v>0</v>
      </c>
      <c r="AM255" s="1227">
        <f>AJ255*2+AK255</f>
        <v>0</v>
      </c>
      <c r="AN255" s="1229">
        <f>IF(ISERROR(C256+F256+I256+L256+O256),0,C256+F256+I256+L256+O256)</f>
        <v>0</v>
      </c>
      <c r="AO255" s="1230" t="s">
        <v>4</v>
      </c>
      <c r="AP255" s="1231">
        <f>IF(ISERROR(E256+H256+K256+N256+Q256),0,E256+H256+K256+N256+Q256)</f>
        <v>0</v>
      </c>
      <c r="AQ255" s="1312" t="str">
        <f>IF(SUM(Pブロック)=500,"",RANK(AS255,Pブロック))</f>
        <v/>
      </c>
      <c r="AR255" s="1233"/>
      <c r="AS255" s="1038">
        <f>AM255*10000000+AN255*100000+AR255*100+(100-AP255)</f>
        <v>100</v>
      </c>
    </row>
    <row r="256" spans="1:45" hidden="1">
      <c r="A256" s="1017"/>
      <c r="B256" s="1063"/>
      <c r="C256" s="1162" t="str">
        <f>IF(K252="","",K252)</f>
        <v/>
      </c>
      <c r="D256" s="1044" t="s">
        <v>4</v>
      </c>
      <c r="E256" s="1163" t="str">
        <f>IF(I252="","",I252)</f>
        <v/>
      </c>
      <c r="F256" s="1162" t="str">
        <f>IF(K254="","",K254)</f>
        <v/>
      </c>
      <c r="G256" s="1044" t="s">
        <v>4</v>
      </c>
      <c r="H256" s="1163" t="str">
        <f>IF(I254="","",I254)</f>
        <v/>
      </c>
      <c r="I256" s="1172"/>
      <c r="J256" s="1173"/>
      <c r="K256" s="1174"/>
      <c r="L256" s="1162" t="str">
        <f>IF(ISERR(INDEX(予選成績,L255,N255*7-3)),"",IF(INDEX(予選成績,L255,N255*7-3)="","",INDEX(予選成績,L255,N255*7-3)))</f>
        <v/>
      </c>
      <c r="M256" s="1044" t="s">
        <v>4</v>
      </c>
      <c r="N256" s="1163" t="str">
        <f>IF(ISERR(INDEX(予選成績,L255,N255*7)),"",IF(INDEX(予選成績,L255,N255*7)="","",INDEX(予選成績,L255,N255*7)))</f>
        <v/>
      </c>
      <c r="O256" s="1162"/>
      <c r="P256" s="1044"/>
      <c r="Q256" s="1163"/>
      <c r="R256" s="1163"/>
      <c r="S256" s="1163"/>
      <c r="T256" s="1163"/>
      <c r="U256" s="1163"/>
      <c r="V256" s="1163"/>
      <c r="W256" s="1163"/>
      <c r="X256" s="1163"/>
      <c r="Y256" s="1163"/>
      <c r="Z256" s="1163"/>
      <c r="AA256" s="1163"/>
      <c r="AB256" s="1163"/>
      <c r="AC256" s="1163"/>
      <c r="AD256" s="1163"/>
      <c r="AE256" s="1163"/>
      <c r="AF256" s="1163"/>
      <c r="AG256" s="1163"/>
      <c r="AH256" s="1163"/>
      <c r="AI256" s="1163"/>
      <c r="AJ256" s="1313"/>
      <c r="AK256" s="1227"/>
      <c r="AL256" s="1227"/>
      <c r="AM256" s="1227"/>
      <c r="AN256" s="1229"/>
      <c r="AO256" s="1230"/>
      <c r="AP256" s="1231"/>
      <c r="AQ256" s="1312"/>
      <c r="AR256" s="1233"/>
      <c r="AS256" s="1038"/>
    </row>
    <row r="257" spans="1:45" hidden="1">
      <c r="A257" s="1017" t="s">
        <v>265</v>
      </c>
      <c r="B257" s="1059">
        <f>IF(A257="","＊＊＊＊＊＊＊＊＊＊",IF(ISNA(VLOOKUP(A257,参加ＴＭ,2,FALSE)),"",VLOOKUP(A257,参加ＴＭ,2,FALSE)))</f>
        <v>0</v>
      </c>
      <c r="C257" s="1164"/>
      <c r="D257" s="1124" t="str">
        <f>IF(C258="","",IF(C258=E258,"△",IF(C258&gt;E258,"○","×")))</f>
        <v/>
      </c>
      <c r="E257" s="1159"/>
      <c r="F257" s="1164"/>
      <c r="G257" s="1124" t="str">
        <f>IF(F258="","",IF(F258=H258,"△",IF(F258&gt;H258,"○","×")))</f>
        <v/>
      </c>
      <c r="H257" s="1159"/>
      <c r="I257" s="1164"/>
      <c r="J257" s="1124" t="str">
        <f>IF(I258="","",IF(I258=K258,"△",IF(I258&gt;K258,"○","×")))</f>
        <v/>
      </c>
      <c r="K257" s="1165"/>
      <c r="L257" s="1166"/>
      <c r="M257" s="1167"/>
      <c r="N257" s="1168"/>
      <c r="O257" s="1226"/>
      <c r="P257" s="1124"/>
      <c r="Q257" s="1159"/>
      <c r="R257" s="1159"/>
      <c r="S257" s="1159"/>
      <c r="T257" s="1159"/>
      <c r="U257" s="1159"/>
      <c r="V257" s="1159"/>
      <c r="W257" s="1159"/>
      <c r="X257" s="1159"/>
      <c r="Y257" s="1159"/>
      <c r="Z257" s="1159"/>
      <c r="AA257" s="1159"/>
      <c r="AB257" s="1159"/>
      <c r="AC257" s="1159"/>
      <c r="AD257" s="1159"/>
      <c r="AE257" s="1159"/>
      <c r="AF257" s="1159"/>
      <c r="AG257" s="1159"/>
      <c r="AH257" s="1159"/>
      <c r="AI257" s="1159"/>
      <c r="AJ257" s="1313">
        <f>COUNTIF($C257:$Q257,"○")</f>
        <v>0</v>
      </c>
      <c r="AK257" s="1227">
        <f>COUNTIF($C257:$Q257,"△")</f>
        <v>0</v>
      </c>
      <c r="AL257" s="1227">
        <f>COUNTIF($C257:$Q257,"×")</f>
        <v>0</v>
      </c>
      <c r="AM257" s="1227">
        <f>AJ257*2+AK257</f>
        <v>0</v>
      </c>
      <c r="AN257" s="1229">
        <f>IF(ISERROR(C258+F258+I258+L258+O258),0,C258+F258+I258+L258+O258)</f>
        <v>0</v>
      </c>
      <c r="AO257" s="1230" t="s">
        <v>4</v>
      </c>
      <c r="AP257" s="1231">
        <f>IF(ISERROR(E258+H258+K258+N258+Q258),0,E258+H258+K258+N258+Q258)</f>
        <v>0</v>
      </c>
      <c r="AQ257" s="1312" t="str">
        <f>IF(SUM(Pブロック)=500,"",RANK(AS257,Pブロック))</f>
        <v/>
      </c>
      <c r="AR257" s="1233"/>
      <c r="AS257" s="1038">
        <f>AM257*10000000+AN257*100000+AR257*100+(100-AP257)</f>
        <v>100</v>
      </c>
    </row>
    <row r="258" spans="1:45" hidden="1">
      <c r="A258" s="1017"/>
      <c r="B258" s="1063"/>
      <c r="C258" s="1162" t="str">
        <f>IF(N252="","",N252)</f>
        <v/>
      </c>
      <c r="D258" s="1044" t="s">
        <v>4</v>
      </c>
      <c r="E258" s="1163" t="str">
        <f>IF(L252="","",L252)</f>
        <v/>
      </c>
      <c r="F258" s="1162" t="str">
        <f>IF(N254="","",N254)</f>
        <v/>
      </c>
      <c r="G258" s="1044" t="s">
        <v>4</v>
      </c>
      <c r="H258" s="1163" t="str">
        <f>IF(L254="","",L254)</f>
        <v/>
      </c>
      <c r="I258" s="1162" t="str">
        <f>IF(N256="","",N256)</f>
        <v/>
      </c>
      <c r="J258" s="1044" t="s">
        <v>4</v>
      </c>
      <c r="K258" s="1171" t="str">
        <f>IF(L256="","",L256)</f>
        <v/>
      </c>
      <c r="L258" s="1172"/>
      <c r="M258" s="1173"/>
      <c r="N258" s="1174"/>
      <c r="O258" s="1162"/>
      <c r="P258" s="1044"/>
      <c r="Q258" s="1163"/>
      <c r="R258" s="1163"/>
      <c r="S258" s="1163"/>
      <c r="T258" s="1163"/>
      <c r="U258" s="1163"/>
      <c r="V258" s="1163"/>
      <c r="W258" s="1163"/>
      <c r="X258" s="1163"/>
      <c r="Y258" s="1163"/>
      <c r="Z258" s="1163"/>
      <c r="AA258" s="1163"/>
      <c r="AB258" s="1163"/>
      <c r="AC258" s="1163"/>
      <c r="AD258" s="1163"/>
      <c r="AE258" s="1163"/>
      <c r="AF258" s="1163"/>
      <c r="AG258" s="1163"/>
      <c r="AH258" s="1163"/>
      <c r="AI258" s="1163"/>
      <c r="AJ258" s="1313"/>
      <c r="AK258" s="1227"/>
      <c r="AL258" s="1227"/>
      <c r="AM258" s="1227"/>
      <c r="AN258" s="1229"/>
      <c r="AO258" s="1230"/>
      <c r="AP258" s="1231"/>
      <c r="AQ258" s="1312"/>
      <c r="AR258" s="1233"/>
      <c r="AS258" s="1038"/>
    </row>
    <row r="259" spans="1:45" hidden="1">
      <c r="A259" s="1017"/>
      <c r="B259" s="1059" t="str">
        <f>IF(A259="","＊＊＊＊＊＊＊＊＊＊",IF(ISNA(VLOOKUP(A259,参加ＴＭ,2,FALSE)),"",VLOOKUP(A259,参加ＴＭ,2,FALSE)))</f>
        <v>＊＊＊＊＊＊＊＊＊＊</v>
      </c>
      <c r="C259" s="1164"/>
      <c r="D259" s="1124" t="str">
        <f>IF(C260="","",IF(C260=E260,"△",IF(C260&gt;E260,"○","×")))</f>
        <v/>
      </c>
      <c r="E259" s="1159"/>
      <c r="F259" s="1164"/>
      <c r="G259" s="1124" t="str">
        <f>IF(F260="","",IF(F260=H260,"△",IF(F260&gt;H260,"○","×")))</f>
        <v/>
      </c>
      <c r="H259" s="1159"/>
      <c r="I259" s="1164"/>
      <c r="J259" s="1124" t="str">
        <f>IF(I260="","",IF(I260=K260,"△",IF(I260&gt;K260,"○","×")))</f>
        <v/>
      </c>
      <c r="K259" s="1165"/>
      <c r="L259" s="1164"/>
      <c r="M259" s="1124" t="str">
        <f>IF(L260="","",IF(L260=N260,"△",IF(L260&gt;N260,"○","×")))</f>
        <v/>
      </c>
      <c r="N259" s="1165"/>
      <c r="O259" s="1166"/>
      <c r="P259" s="1167"/>
      <c r="Q259" s="1168"/>
      <c r="R259" s="1221"/>
      <c r="S259" s="1221"/>
      <c r="T259" s="1221"/>
      <c r="U259" s="1221"/>
      <c r="V259" s="1221"/>
      <c r="W259" s="1221"/>
      <c r="X259" s="1221"/>
      <c r="Y259" s="1221"/>
      <c r="Z259" s="1221"/>
      <c r="AA259" s="1221"/>
      <c r="AB259" s="1221"/>
      <c r="AC259" s="1221"/>
      <c r="AD259" s="1221"/>
      <c r="AE259" s="1221"/>
      <c r="AF259" s="1221"/>
      <c r="AG259" s="1221"/>
      <c r="AH259" s="1221"/>
      <c r="AI259" s="1221"/>
      <c r="AJ259" s="1313">
        <f>COUNTIF($C259:$Q259,"○")</f>
        <v>0</v>
      </c>
      <c r="AK259" s="1227">
        <f>COUNTIF($C259:$Q259,"△")</f>
        <v>0</v>
      </c>
      <c r="AL259" s="1227">
        <f>COUNTIF($C259:$Q259,"×")</f>
        <v>0</v>
      </c>
      <c r="AM259" s="1227">
        <f>AJ259*2+AK259</f>
        <v>0</v>
      </c>
      <c r="AN259" s="1229">
        <f>IF(ISERROR(C260+F260+I260+L260+O260),0,C260+F260+I260+L260+O260)</f>
        <v>0</v>
      </c>
      <c r="AO259" s="1230" t="s">
        <v>4</v>
      </c>
      <c r="AP259" s="1231">
        <f>IF(ISERROR(E260+H260+K260+N260+Q260),0,E260+H260+K260+N260+Q260)</f>
        <v>0</v>
      </c>
      <c r="AQ259" s="1312" t="str">
        <f>IF(SUM(Pブロック)=500,"",RANK(AS259,Pブロック))</f>
        <v/>
      </c>
      <c r="AR259" s="1233"/>
      <c r="AS259" s="1038">
        <f>AM259*10000000+AN259*100000+AR259*100+(100-AP259)</f>
        <v>100</v>
      </c>
    </row>
    <row r="260" spans="1:45" hidden="1">
      <c r="A260" s="1017"/>
      <c r="B260" s="1063"/>
      <c r="C260" s="1162" t="str">
        <f>IF(Q252="","",Q252)</f>
        <v/>
      </c>
      <c r="D260" s="1044" t="s">
        <v>4</v>
      </c>
      <c r="E260" s="1163" t="str">
        <f>IF(O252="","",O252)</f>
        <v/>
      </c>
      <c r="F260" s="1162" t="str">
        <f>IF(Q254="","",Q254)</f>
        <v/>
      </c>
      <c r="G260" s="1044" t="s">
        <v>4</v>
      </c>
      <c r="H260" s="1163" t="str">
        <f>IF(O254="","",O254)</f>
        <v/>
      </c>
      <c r="I260" s="1162" t="str">
        <f>IF(Q256="","",Q256)</f>
        <v/>
      </c>
      <c r="J260" s="1044" t="s">
        <v>4</v>
      </c>
      <c r="K260" s="1171" t="str">
        <f>IF(O256="","",O256)</f>
        <v/>
      </c>
      <c r="L260" s="1162" t="str">
        <f>IF(Q258="","",Q258)</f>
        <v/>
      </c>
      <c r="M260" s="1044" t="s">
        <v>4</v>
      </c>
      <c r="N260" s="1171" t="str">
        <f>IF(O258="","",O258)</f>
        <v/>
      </c>
      <c r="O260" s="1172"/>
      <c r="P260" s="1173"/>
      <c r="Q260" s="1174"/>
      <c r="R260" s="1223"/>
      <c r="S260" s="1223"/>
      <c r="T260" s="1223"/>
      <c r="U260" s="1223"/>
      <c r="V260" s="1223"/>
      <c r="W260" s="1223"/>
      <c r="X260" s="1223"/>
      <c r="Y260" s="1223"/>
      <c r="Z260" s="1223"/>
      <c r="AA260" s="1223"/>
      <c r="AB260" s="1223"/>
      <c r="AC260" s="1223"/>
      <c r="AD260" s="1223"/>
      <c r="AE260" s="1223"/>
      <c r="AF260" s="1223"/>
      <c r="AG260" s="1223"/>
      <c r="AH260" s="1223"/>
      <c r="AI260" s="1223"/>
      <c r="AJ260" s="1313"/>
      <c r="AK260" s="1227"/>
      <c r="AL260" s="1227"/>
      <c r="AM260" s="1227"/>
      <c r="AN260" s="1229"/>
      <c r="AO260" s="1230"/>
      <c r="AP260" s="1231"/>
      <c r="AQ260" s="1312"/>
      <c r="AR260" s="1233"/>
      <c r="AS260" s="1038"/>
    </row>
    <row r="261" spans="1:45" hidden="1">
      <c r="A261" s="1128"/>
      <c r="B261" s="1129"/>
      <c r="O261" s="1128"/>
      <c r="P261" s="1128"/>
      <c r="Q261" s="1128"/>
      <c r="R261" s="1128"/>
      <c r="S261" s="1128"/>
      <c r="T261" s="1128"/>
      <c r="U261" s="1128"/>
      <c r="V261" s="1128"/>
      <c r="W261" s="1128"/>
      <c r="X261" s="1128"/>
      <c r="Y261" s="1128"/>
      <c r="Z261" s="1128"/>
      <c r="AA261" s="1128"/>
      <c r="AB261" s="1128"/>
      <c r="AC261" s="1128"/>
      <c r="AD261" s="1128"/>
      <c r="AE261" s="1128"/>
      <c r="AF261" s="1128"/>
      <c r="AG261" s="1128"/>
      <c r="AH261" s="1128"/>
      <c r="AI261" s="1128"/>
      <c r="AJ261" s="1131"/>
      <c r="AK261" s="1131"/>
      <c r="AL261" s="1131"/>
      <c r="AM261" s="1131"/>
      <c r="AN261" s="1007"/>
      <c r="AO261" s="1132"/>
      <c r="AP261" s="1007"/>
      <c r="AQ261" s="531"/>
      <c r="AR261" s="1133"/>
      <c r="AS261" s="1128"/>
    </row>
    <row r="262" spans="1:45" hidden="1">
      <c r="A262" s="1128"/>
      <c r="B262" s="1129"/>
      <c r="O262" s="1128"/>
      <c r="P262" s="1128"/>
      <c r="Q262" s="1128"/>
      <c r="R262" s="1128"/>
      <c r="S262" s="1128"/>
      <c r="T262" s="1128"/>
      <c r="U262" s="1128"/>
      <c r="V262" s="1128"/>
      <c r="W262" s="1128"/>
      <c r="X262" s="1128"/>
      <c r="Y262" s="1128"/>
      <c r="Z262" s="1128"/>
      <c r="AA262" s="1128"/>
      <c r="AB262" s="1128"/>
      <c r="AC262" s="1128"/>
      <c r="AD262" s="1128"/>
      <c r="AE262" s="1128"/>
      <c r="AF262" s="1128"/>
      <c r="AG262" s="1128"/>
      <c r="AH262" s="1128"/>
      <c r="AI262" s="1128"/>
      <c r="AJ262" s="1131"/>
      <c r="AK262" s="1131"/>
      <c r="AL262" s="1131"/>
      <c r="AM262" s="1131"/>
      <c r="AN262" s="1007"/>
      <c r="AO262" s="1132"/>
      <c r="AP262" s="1007"/>
      <c r="AQ262" s="531"/>
      <c r="AR262" s="1133"/>
      <c r="AS262" s="1128"/>
    </row>
    <row r="263" spans="1:45" hidden="1"/>
    <row r="264" spans="1:45" s="258" customFormat="1" ht="19.5" hidden="1">
      <c r="A264" s="1005" t="s">
        <v>428</v>
      </c>
      <c r="B264" s="1006"/>
      <c r="D264" s="652"/>
      <c r="G264" s="652"/>
      <c r="J264" s="652"/>
      <c r="M264" s="652"/>
      <c r="P264" s="652"/>
      <c r="AN264" s="1007"/>
      <c r="AO264" s="1008"/>
      <c r="AP264" s="1007"/>
      <c r="AQ264" s="1006"/>
      <c r="AR264" s="1006"/>
    </row>
    <row r="265" spans="1:45" s="258" customFormat="1" hidden="1">
      <c r="A265" s="1010" t="s">
        <v>5</v>
      </c>
      <c r="B265" s="1010"/>
      <c r="C265" s="1010">
        <v>1</v>
      </c>
      <c r="D265" s="1010"/>
      <c r="E265" s="1010"/>
      <c r="F265" s="1010">
        <v>2</v>
      </c>
      <c r="G265" s="1010"/>
      <c r="H265" s="1010"/>
      <c r="I265" s="1010">
        <v>3</v>
      </c>
      <c r="J265" s="1010"/>
      <c r="K265" s="1010"/>
      <c r="L265" s="1010">
        <v>4</v>
      </c>
      <c r="M265" s="1010"/>
      <c r="N265" s="1010"/>
      <c r="O265" s="1010"/>
      <c r="P265" s="1010"/>
      <c r="Q265" s="1010"/>
      <c r="R265" s="1015"/>
      <c r="S265" s="1015"/>
      <c r="T265" s="1015"/>
      <c r="U265" s="1015"/>
      <c r="V265" s="1015"/>
      <c r="W265" s="1015"/>
      <c r="X265" s="1015"/>
      <c r="Y265" s="1015"/>
      <c r="Z265" s="1015"/>
      <c r="AA265" s="1015"/>
      <c r="AB265" s="1015"/>
      <c r="AC265" s="1015"/>
      <c r="AD265" s="1015"/>
      <c r="AE265" s="1015"/>
      <c r="AF265" s="1015"/>
      <c r="AG265" s="1015"/>
      <c r="AH265" s="1015"/>
      <c r="AI265" s="1015"/>
      <c r="AJ265" s="1015" t="s">
        <v>1</v>
      </c>
      <c r="AK265" s="1015" t="s">
        <v>2</v>
      </c>
      <c r="AL265" s="1015" t="s">
        <v>3</v>
      </c>
      <c r="AM265" s="1015" t="s">
        <v>0</v>
      </c>
      <c r="AN265" s="1010" t="s">
        <v>7</v>
      </c>
      <c r="AO265" s="1010"/>
      <c r="AP265" s="1010"/>
      <c r="AQ265" s="1016" t="s">
        <v>6</v>
      </c>
      <c r="AR265" s="1016" t="s">
        <v>42</v>
      </c>
    </row>
    <row r="266" spans="1:45" hidden="1">
      <c r="A266" s="1017" t="s">
        <v>392</v>
      </c>
      <c r="B266" s="1059">
        <f>IF(A266="","＊＊＊＊＊＊＊＊＊＊",IF(ISNA(VLOOKUP(A266,参加ＴＭ,2,FALSE)),"",VLOOKUP(A266,参加ＴＭ,2,FALSE)))</f>
        <v>0</v>
      </c>
      <c r="C266" s="1166"/>
      <c r="D266" s="1167"/>
      <c r="E266" s="1168"/>
      <c r="F266" s="1158"/>
      <c r="G266" s="1124" t="str">
        <f>IF(F267="","",IF(F267=H267,"△",IF(F267&gt;H267,"○","×")))</f>
        <v/>
      </c>
      <c r="H266" s="1159"/>
      <c r="I266" s="1158"/>
      <c r="J266" s="1124" t="str">
        <f>IF(I267="","",IF(I267=K267,"△",IF(I267&gt;K267,"○","×")))</f>
        <v/>
      </c>
      <c r="K266" s="1159"/>
      <c r="L266" s="1158"/>
      <c r="M266" s="1124" t="str">
        <f>IF(L267="","",IF(L267=N267,"△",IF(L267&gt;N267,"○","×")))</f>
        <v/>
      </c>
      <c r="N266" s="1159"/>
      <c r="O266" s="1226"/>
      <c r="P266" s="1124"/>
      <c r="Q266" s="1159"/>
      <c r="R266" s="1159"/>
      <c r="S266" s="1159"/>
      <c r="T266" s="1159"/>
      <c r="U266" s="1159"/>
      <c r="V266" s="1159"/>
      <c r="W266" s="1159"/>
      <c r="X266" s="1159"/>
      <c r="Y266" s="1159"/>
      <c r="Z266" s="1159"/>
      <c r="AA266" s="1159"/>
      <c r="AB266" s="1159"/>
      <c r="AC266" s="1159"/>
      <c r="AD266" s="1159"/>
      <c r="AE266" s="1159"/>
      <c r="AF266" s="1159"/>
      <c r="AG266" s="1159"/>
      <c r="AH266" s="1159"/>
      <c r="AI266" s="1159"/>
      <c r="AJ266" s="1227">
        <f>COUNTIF($C266:$Q266,"○")</f>
        <v>0</v>
      </c>
      <c r="AK266" s="1227">
        <f>COUNTIF($C266:$Q266,"△")</f>
        <v>0</v>
      </c>
      <c r="AL266" s="1227">
        <f>COUNTIF($C266:$Q266,"×")</f>
        <v>0</v>
      </c>
      <c r="AM266" s="1227">
        <f>AJ266*2+AK266</f>
        <v>0</v>
      </c>
      <c r="AN266" s="1229">
        <f>IF(ISERROR(C267+F267+I267+L267+O267),0,C267+F267+I267+L267+O267)</f>
        <v>0</v>
      </c>
      <c r="AO266" s="1230" t="s">
        <v>4</v>
      </c>
      <c r="AP266" s="1231">
        <f>IF(ISERROR(E267+H267+K267+N267+Q267),0,E267+H267+K267+N267+Q267)</f>
        <v>0</v>
      </c>
      <c r="AQ266" s="1312" t="str">
        <f>IF(SUM(Qブロック)=500,"",RANK(AS266,Qブロック))</f>
        <v/>
      </c>
      <c r="AR266" s="1233"/>
      <c r="AS266" s="1038">
        <f>AM266*10000000+AN266*100000+AR266*100+(100-AP266)</f>
        <v>100</v>
      </c>
    </row>
    <row r="267" spans="1:45" hidden="1">
      <c r="A267" s="1017"/>
      <c r="B267" s="1063"/>
      <c r="C267" s="1172"/>
      <c r="D267" s="1173"/>
      <c r="E267" s="1174"/>
      <c r="F267" s="1162" t="str">
        <f>IF(ISERR(INDEX(予選成績,F266,H266*7-3)),"",IF(INDEX(予選成績,F266,H266*7-3)="","",INDEX(予選成績,F266,H266*7-3)))</f>
        <v/>
      </c>
      <c r="G267" s="1044" t="s">
        <v>4</v>
      </c>
      <c r="H267" s="1163" t="str">
        <f>IF(ISERR(INDEX(予選成績,F266,H266*7)),"",IF(INDEX(予選成績,F266,H266*7)="","",INDEX(予選成績,F266,H266*7)))</f>
        <v/>
      </c>
      <c r="I267" s="1162" t="str">
        <f>IF(ISERR(INDEX(予選成績,I266,K266*7-3)),"",IF(INDEX(予選成績,I266,K266*7-3)="","",INDEX(予選成績,I266,K266*7-3)))</f>
        <v/>
      </c>
      <c r="J267" s="1044" t="s">
        <v>4</v>
      </c>
      <c r="K267" s="1163" t="str">
        <f>IF(ISERR(INDEX(予選成績,I266,K266*7)),"",IF(INDEX(予選成績,I266,K266*7)="","",INDEX(予選成績,I266,K266*7)))</f>
        <v/>
      </c>
      <c r="L267" s="1162" t="str">
        <f>IF(ISERR(INDEX(予選成績,L266,N266*7-3)),"",IF(INDEX(予選成績,L266,N266*7-3)="","",INDEX(予選成績,L266,N266*7-3)))</f>
        <v/>
      </c>
      <c r="M267" s="1044" t="s">
        <v>4</v>
      </c>
      <c r="N267" s="1163" t="str">
        <f>IF(ISERR(INDEX(予選成績,L266,N266*7)),"",IF(INDEX(予選成績,L266,N266*7)="","",INDEX(予選成績,L266,N266*7)))</f>
        <v/>
      </c>
      <c r="O267" s="1162"/>
      <c r="P267" s="1044"/>
      <c r="Q267" s="1163"/>
      <c r="R267" s="1163"/>
      <c r="S267" s="1163"/>
      <c r="T267" s="1163"/>
      <c r="U267" s="1163"/>
      <c r="V267" s="1163"/>
      <c r="W267" s="1163"/>
      <c r="X267" s="1163"/>
      <c r="Y267" s="1163"/>
      <c r="Z267" s="1163"/>
      <c r="AA267" s="1163"/>
      <c r="AB267" s="1163"/>
      <c r="AC267" s="1163"/>
      <c r="AD267" s="1163"/>
      <c r="AE267" s="1163"/>
      <c r="AF267" s="1163"/>
      <c r="AG267" s="1163"/>
      <c r="AH267" s="1163"/>
      <c r="AI267" s="1163"/>
      <c r="AJ267" s="1227"/>
      <c r="AK267" s="1227"/>
      <c r="AL267" s="1227"/>
      <c r="AM267" s="1227"/>
      <c r="AN267" s="1229"/>
      <c r="AO267" s="1230"/>
      <c r="AP267" s="1231"/>
      <c r="AQ267" s="1312"/>
      <c r="AR267" s="1233"/>
      <c r="AS267" s="1038"/>
    </row>
    <row r="268" spans="1:45" hidden="1">
      <c r="A268" s="1017" t="s">
        <v>393</v>
      </c>
      <c r="B268" s="1059">
        <f>IF(A268="","＊＊＊＊＊＊＊＊＊＊",IF(ISNA(VLOOKUP(A268,参加ＴＭ,2,FALSE)),"",VLOOKUP(A268,参加ＴＭ,2,FALSE)))</f>
        <v>0</v>
      </c>
      <c r="C268" s="1164"/>
      <c r="D268" s="1124" t="str">
        <f>IF(C269="","",IF(C269=E269,"△",IF(C269&gt;E269,"○","×")))</f>
        <v/>
      </c>
      <c r="E268" s="1159"/>
      <c r="F268" s="1166"/>
      <c r="G268" s="1167"/>
      <c r="H268" s="1168"/>
      <c r="I268" s="1158"/>
      <c r="J268" s="1124" t="str">
        <f>IF(I269="","",IF(I269=K269,"△",IF(I269&gt;K269,"○","×")))</f>
        <v/>
      </c>
      <c r="K268" s="1159"/>
      <c r="L268" s="1158"/>
      <c r="M268" s="1124" t="str">
        <f>IF(L269="","",IF(L269=N269,"△",IF(L269&gt;N269,"○","×")))</f>
        <v/>
      </c>
      <c r="N268" s="1159"/>
      <c r="O268" s="1226"/>
      <c r="P268" s="1124"/>
      <c r="Q268" s="1159"/>
      <c r="R268" s="1159"/>
      <c r="S268" s="1159"/>
      <c r="T268" s="1159"/>
      <c r="U268" s="1159"/>
      <c r="V268" s="1159"/>
      <c r="W268" s="1159"/>
      <c r="X268" s="1159"/>
      <c r="Y268" s="1159"/>
      <c r="Z268" s="1159"/>
      <c r="AA268" s="1159"/>
      <c r="AB268" s="1159"/>
      <c r="AC268" s="1159"/>
      <c r="AD268" s="1159"/>
      <c r="AE268" s="1159"/>
      <c r="AF268" s="1159"/>
      <c r="AG268" s="1159"/>
      <c r="AH268" s="1159"/>
      <c r="AI268" s="1159"/>
      <c r="AJ268" s="1313">
        <f>COUNTIF($C268:$Q268,"○")</f>
        <v>0</v>
      </c>
      <c r="AK268" s="1227">
        <f>COUNTIF($C268:$Q268,"△")</f>
        <v>0</v>
      </c>
      <c r="AL268" s="1227">
        <f>COUNTIF($C268:$Q268,"×")</f>
        <v>0</v>
      </c>
      <c r="AM268" s="1227">
        <f>AJ268*2+AK268</f>
        <v>0</v>
      </c>
      <c r="AN268" s="1229">
        <f>IF(ISERROR(C269+F269+I269+L269+O269),0,C269+F269+I269+L269+O269)</f>
        <v>0</v>
      </c>
      <c r="AO268" s="1230" t="s">
        <v>4</v>
      </c>
      <c r="AP268" s="1231">
        <f>IF(ISERROR(E269+H269+K269+N269+Q269),0,E269+H269+K269+N269+Q269)</f>
        <v>0</v>
      </c>
      <c r="AQ268" s="1312" t="str">
        <f>IF(SUM(Qブロック)=500,"",RANK(AS268,Qブロック))</f>
        <v/>
      </c>
      <c r="AR268" s="1233"/>
      <c r="AS268" s="1038">
        <f>AM268*10000000+AN268*100000+AR268*100+(100-AP268)</f>
        <v>100</v>
      </c>
    </row>
    <row r="269" spans="1:45" hidden="1">
      <c r="A269" s="1017"/>
      <c r="B269" s="1063"/>
      <c r="C269" s="1162" t="str">
        <f>IF(H267="","",H267)</f>
        <v/>
      </c>
      <c r="D269" s="1044" t="s">
        <v>4</v>
      </c>
      <c r="E269" s="1163" t="str">
        <f>IF(F267="","",F267)</f>
        <v/>
      </c>
      <c r="F269" s="1172"/>
      <c r="G269" s="1173"/>
      <c r="H269" s="1174"/>
      <c r="I269" s="1162" t="str">
        <f>IF(ISERR(INDEX(予選成績,I268,K268*7-3)),"",IF(INDEX(予選成績,I268,K268*7-3)="","",INDEX(予選成績,I268,K268*7-3)))</f>
        <v/>
      </c>
      <c r="J269" s="1044" t="s">
        <v>4</v>
      </c>
      <c r="K269" s="1163" t="str">
        <f>IF(ISERR(INDEX(予選成績,I268,K268*7)),"",IF(INDEX(予選成績,I268,K268*7)="","",INDEX(予選成績,I268,K268*7)))</f>
        <v/>
      </c>
      <c r="L269" s="1162" t="str">
        <f>IF(ISERR(INDEX(予選成績,L268,N268*7-3)),"",IF(INDEX(予選成績,L268,N268*7-3)="","",INDEX(予選成績,L268,N268*7-3)))</f>
        <v/>
      </c>
      <c r="M269" s="1044" t="s">
        <v>4</v>
      </c>
      <c r="N269" s="1163" t="str">
        <f>IF(ISERR(INDEX(予選成績,L268,N268*7)),"",IF(INDEX(予選成績,L268,N268*7)="","",INDEX(予選成績,L268,N268*7)))</f>
        <v/>
      </c>
      <c r="O269" s="1162"/>
      <c r="P269" s="1044"/>
      <c r="Q269" s="1163"/>
      <c r="R269" s="1163"/>
      <c r="S269" s="1163"/>
      <c r="T269" s="1163"/>
      <c r="U269" s="1163"/>
      <c r="V269" s="1163"/>
      <c r="W269" s="1163"/>
      <c r="X269" s="1163"/>
      <c r="Y269" s="1163"/>
      <c r="Z269" s="1163"/>
      <c r="AA269" s="1163"/>
      <c r="AB269" s="1163"/>
      <c r="AC269" s="1163"/>
      <c r="AD269" s="1163"/>
      <c r="AE269" s="1163"/>
      <c r="AF269" s="1163"/>
      <c r="AG269" s="1163"/>
      <c r="AH269" s="1163"/>
      <c r="AI269" s="1163"/>
      <c r="AJ269" s="1313"/>
      <c r="AK269" s="1227"/>
      <c r="AL269" s="1227"/>
      <c r="AM269" s="1227"/>
      <c r="AN269" s="1229"/>
      <c r="AO269" s="1230"/>
      <c r="AP269" s="1231"/>
      <c r="AQ269" s="1312"/>
      <c r="AR269" s="1233"/>
      <c r="AS269" s="1038"/>
    </row>
    <row r="270" spans="1:45" hidden="1">
      <c r="A270" s="1017" t="s">
        <v>394</v>
      </c>
      <c r="B270" s="1059">
        <f>IF(A270="","＊＊＊＊＊＊＊＊＊＊",IF(ISNA(VLOOKUP(A270,参加ＴＭ,2,FALSE)),"",VLOOKUP(A270,参加ＴＭ,2,FALSE)))</f>
        <v>0</v>
      </c>
      <c r="C270" s="1164"/>
      <c r="D270" s="1124" t="str">
        <f>IF(C271="","",IF(C271=E271,"△",IF(C271&gt;E271,"○","×")))</f>
        <v/>
      </c>
      <c r="E270" s="1159"/>
      <c r="F270" s="1164"/>
      <c r="G270" s="1124" t="str">
        <f>IF(F271="","",IF(F271=H271,"△",IF(F271&gt;H271,"○","×")))</f>
        <v/>
      </c>
      <c r="H270" s="1159"/>
      <c r="I270" s="1166"/>
      <c r="J270" s="1167"/>
      <c r="K270" s="1168"/>
      <c r="L270" s="1158"/>
      <c r="M270" s="1124" t="str">
        <f>IF(L271="","",IF(L271=N271,"△",IF(L271&gt;N271,"○","×")))</f>
        <v/>
      </c>
      <c r="N270" s="1159"/>
      <c r="O270" s="1226"/>
      <c r="P270" s="1124"/>
      <c r="Q270" s="1159"/>
      <c r="R270" s="1159"/>
      <c r="S270" s="1159"/>
      <c r="T270" s="1159"/>
      <c r="U270" s="1159"/>
      <c r="V270" s="1159"/>
      <c r="W270" s="1159"/>
      <c r="X270" s="1159"/>
      <c r="Y270" s="1159"/>
      <c r="Z270" s="1159"/>
      <c r="AA270" s="1159"/>
      <c r="AB270" s="1159"/>
      <c r="AC270" s="1159"/>
      <c r="AD270" s="1159"/>
      <c r="AE270" s="1159"/>
      <c r="AF270" s="1159"/>
      <c r="AG270" s="1159"/>
      <c r="AH270" s="1159"/>
      <c r="AI270" s="1159"/>
      <c r="AJ270" s="1313">
        <f>COUNTIF($C270:$Q270,"○")</f>
        <v>0</v>
      </c>
      <c r="AK270" s="1227">
        <f>COUNTIF($C270:$Q270,"△")</f>
        <v>0</v>
      </c>
      <c r="AL270" s="1227">
        <f>COUNTIF($C270:$Q270,"×")</f>
        <v>0</v>
      </c>
      <c r="AM270" s="1227">
        <f>AJ270*2+AK270</f>
        <v>0</v>
      </c>
      <c r="AN270" s="1229">
        <f>IF(ISERROR(C271+F271+I271+L271+O271),0,C271+F271+I271+L271+O271)</f>
        <v>0</v>
      </c>
      <c r="AO270" s="1230" t="s">
        <v>4</v>
      </c>
      <c r="AP270" s="1231">
        <f>IF(ISERROR(E271+H271+K271+N271+Q271),0,E271+H271+K271+N271+Q271)</f>
        <v>0</v>
      </c>
      <c r="AQ270" s="1312" t="str">
        <f>IF(SUM(Qブロック)=500,"",RANK(AS270,Qブロック))</f>
        <v/>
      </c>
      <c r="AR270" s="1233"/>
      <c r="AS270" s="1038">
        <f>AM270*10000000+AN270*100000+AR270*100+(100-AP270)</f>
        <v>100</v>
      </c>
    </row>
    <row r="271" spans="1:45" hidden="1">
      <c r="A271" s="1017"/>
      <c r="B271" s="1063"/>
      <c r="C271" s="1162" t="str">
        <f>IF(K267="","",K267)</f>
        <v/>
      </c>
      <c r="D271" s="1044" t="s">
        <v>4</v>
      </c>
      <c r="E271" s="1163" t="str">
        <f>IF(I267="","",I267)</f>
        <v/>
      </c>
      <c r="F271" s="1162" t="str">
        <f>IF(K269="","",K269)</f>
        <v/>
      </c>
      <c r="G271" s="1044" t="s">
        <v>4</v>
      </c>
      <c r="H271" s="1163" t="str">
        <f>IF(I269="","",I269)</f>
        <v/>
      </c>
      <c r="I271" s="1172"/>
      <c r="J271" s="1173"/>
      <c r="K271" s="1174"/>
      <c r="L271" s="1162" t="str">
        <f>IF(ISERR(INDEX(予選成績,L270,N270*7-3)),"",IF(INDEX(予選成績,L270,N270*7-3)="","",INDEX(予選成績,L270,N270*7-3)))</f>
        <v/>
      </c>
      <c r="M271" s="1044" t="s">
        <v>4</v>
      </c>
      <c r="N271" s="1163" t="str">
        <f>IF(ISERR(INDEX(予選成績,L270,N270*7)),"",IF(INDEX(予選成績,L270,N270*7)="","",INDEX(予選成績,L270,N270*7)))</f>
        <v/>
      </c>
      <c r="O271" s="1162"/>
      <c r="P271" s="1044"/>
      <c r="Q271" s="1163"/>
      <c r="R271" s="1163"/>
      <c r="S271" s="1163"/>
      <c r="T271" s="1163"/>
      <c r="U271" s="1163"/>
      <c r="V271" s="1163"/>
      <c r="W271" s="1163"/>
      <c r="X271" s="1163"/>
      <c r="Y271" s="1163"/>
      <c r="Z271" s="1163"/>
      <c r="AA271" s="1163"/>
      <c r="AB271" s="1163"/>
      <c r="AC271" s="1163"/>
      <c r="AD271" s="1163"/>
      <c r="AE271" s="1163"/>
      <c r="AF271" s="1163"/>
      <c r="AG271" s="1163"/>
      <c r="AH271" s="1163"/>
      <c r="AI271" s="1163"/>
      <c r="AJ271" s="1313"/>
      <c r="AK271" s="1227"/>
      <c r="AL271" s="1227"/>
      <c r="AM271" s="1227"/>
      <c r="AN271" s="1229"/>
      <c r="AO271" s="1230"/>
      <c r="AP271" s="1231"/>
      <c r="AQ271" s="1312"/>
      <c r="AR271" s="1233"/>
      <c r="AS271" s="1038"/>
    </row>
    <row r="272" spans="1:45" hidden="1">
      <c r="A272" s="1017" t="s">
        <v>395</v>
      </c>
      <c r="B272" s="1059">
        <f>IF(A272="","＊＊＊＊＊＊＊＊＊＊",IF(ISNA(VLOOKUP(A272,参加ＴＭ,2,FALSE)),"",VLOOKUP(A272,参加ＴＭ,2,FALSE)))</f>
        <v>0</v>
      </c>
      <c r="C272" s="1164"/>
      <c r="D272" s="1124" t="str">
        <f>IF(C273="","",IF(C273=E273,"△",IF(C273&gt;E273,"○","×")))</f>
        <v/>
      </c>
      <c r="E272" s="1159"/>
      <c r="F272" s="1164"/>
      <c r="G272" s="1124" t="str">
        <f>IF(F273="","",IF(F273=H273,"△",IF(F273&gt;H273,"○","×")))</f>
        <v/>
      </c>
      <c r="H272" s="1159"/>
      <c r="I272" s="1164"/>
      <c r="J272" s="1124" t="str">
        <f>IF(I273="","",IF(I273=K273,"△",IF(I273&gt;K273,"○","×")))</f>
        <v/>
      </c>
      <c r="K272" s="1165"/>
      <c r="L272" s="1166"/>
      <c r="M272" s="1167"/>
      <c r="N272" s="1168"/>
      <c r="O272" s="1226"/>
      <c r="P272" s="1124"/>
      <c r="Q272" s="1159"/>
      <c r="R272" s="1159"/>
      <c r="S272" s="1159"/>
      <c r="T272" s="1159"/>
      <c r="U272" s="1159"/>
      <c r="V272" s="1159"/>
      <c r="W272" s="1159"/>
      <c r="X272" s="1159"/>
      <c r="Y272" s="1159"/>
      <c r="Z272" s="1159"/>
      <c r="AA272" s="1159"/>
      <c r="AB272" s="1159"/>
      <c r="AC272" s="1159"/>
      <c r="AD272" s="1159"/>
      <c r="AE272" s="1159"/>
      <c r="AF272" s="1159"/>
      <c r="AG272" s="1159"/>
      <c r="AH272" s="1159"/>
      <c r="AI272" s="1159"/>
      <c r="AJ272" s="1313">
        <f>COUNTIF($C272:$Q272,"○")</f>
        <v>0</v>
      </c>
      <c r="AK272" s="1227">
        <f>COUNTIF($C272:$Q272,"△")</f>
        <v>0</v>
      </c>
      <c r="AL272" s="1227">
        <f>COUNTIF($C272:$Q272,"×")</f>
        <v>0</v>
      </c>
      <c r="AM272" s="1227">
        <f>AJ272*2+AK272</f>
        <v>0</v>
      </c>
      <c r="AN272" s="1229">
        <f>IF(ISERROR(C273+F273+I273+L273+O273),0,C273+F273+I273+L273+O273)</f>
        <v>0</v>
      </c>
      <c r="AO272" s="1230" t="s">
        <v>4</v>
      </c>
      <c r="AP272" s="1231">
        <f>IF(ISERROR(E273+H273+K273+N273+Q273),0,E273+H273+K273+N273+Q273)</f>
        <v>0</v>
      </c>
      <c r="AQ272" s="1312" t="str">
        <f>IF(SUM(Qブロック)=500,"",RANK(AS272,Qブロック))</f>
        <v/>
      </c>
      <c r="AR272" s="1233"/>
      <c r="AS272" s="1038">
        <f>AM272*10000000+AN272*100000+AR272*100+(100-AP272)</f>
        <v>100</v>
      </c>
    </row>
    <row r="273" spans="1:45" hidden="1">
      <c r="A273" s="1017"/>
      <c r="B273" s="1063"/>
      <c r="C273" s="1162" t="str">
        <f>IF(N267="","",N267)</f>
        <v/>
      </c>
      <c r="D273" s="1044" t="s">
        <v>4</v>
      </c>
      <c r="E273" s="1163" t="str">
        <f>IF(L267="","",L267)</f>
        <v/>
      </c>
      <c r="F273" s="1162" t="str">
        <f>IF(N269="","",N269)</f>
        <v/>
      </c>
      <c r="G273" s="1044" t="s">
        <v>4</v>
      </c>
      <c r="H273" s="1163" t="str">
        <f>IF(L269="","",L269)</f>
        <v/>
      </c>
      <c r="I273" s="1162" t="str">
        <f>IF(N271="","",N271)</f>
        <v/>
      </c>
      <c r="J273" s="1044" t="s">
        <v>4</v>
      </c>
      <c r="K273" s="1171" t="str">
        <f>IF(L271="","",L271)</f>
        <v/>
      </c>
      <c r="L273" s="1172"/>
      <c r="M273" s="1173"/>
      <c r="N273" s="1174"/>
      <c r="O273" s="1162"/>
      <c r="P273" s="1044"/>
      <c r="Q273" s="1163"/>
      <c r="R273" s="1163"/>
      <c r="S273" s="1163"/>
      <c r="T273" s="1163"/>
      <c r="U273" s="1163"/>
      <c r="V273" s="1163"/>
      <c r="W273" s="1163"/>
      <c r="X273" s="1163"/>
      <c r="Y273" s="1163"/>
      <c r="Z273" s="1163"/>
      <c r="AA273" s="1163"/>
      <c r="AB273" s="1163"/>
      <c r="AC273" s="1163"/>
      <c r="AD273" s="1163"/>
      <c r="AE273" s="1163"/>
      <c r="AF273" s="1163"/>
      <c r="AG273" s="1163"/>
      <c r="AH273" s="1163"/>
      <c r="AI273" s="1163"/>
      <c r="AJ273" s="1313"/>
      <c r="AK273" s="1227"/>
      <c r="AL273" s="1227"/>
      <c r="AM273" s="1227"/>
      <c r="AN273" s="1229"/>
      <c r="AO273" s="1230"/>
      <c r="AP273" s="1231"/>
      <c r="AQ273" s="1312"/>
      <c r="AR273" s="1233"/>
      <c r="AS273" s="1038"/>
    </row>
    <row r="274" spans="1:45" hidden="1">
      <c r="A274" s="1017"/>
      <c r="B274" s="1059" t="str">
        <f>IF(A274="","＊＊＊＊＊＊＊＊＊＊",IF(ISNA(VLOOKUP(A274,参加ＴＭ,2,FALSE)),"",VLOOKUP(A274,参加ＴＭ,2,FALSE)))</f>
        <v>＊＊＊＊＊＊＊＊＊＊</v>
      </c>
      <c r="C274" s="1164"/>
      <c r="D274" s="1124" t="str">
        <f>IF(C275="","",IF(C275=E275,"△",IF(C275&gt;E275,"○","×")))</f>
        <v/>
      </c>
      <c r="E274" s="1159"/>
      <c r="F274" s="1164"/>
      <c r="G274" s="1124" t="str">
        <f>IF(F275="","",IF(F275=H275,"△",IF(F275&gt;H275,"○","×")))</f>
        <v/>
      </c>
      <c r="H274" s="1159"/>
      <c r="I274" s="1164"/>
      <c r="J274" s="1124" t="str">
        <f>IF(I275="","",IF(I275=K275,"△",IF(I275&gt;K275,"○","×")))</f>
        <v/>
      </c>
      <c r="K274" s="1165"/>
      <c r="L274" s="1164"/>
      <c r="M274" s="1124" t="str">
        <f>IF(L275="","",IF(L275=N275,"△",IF(L275&gt;N275,"○","×")))</f>
        <v/>
      </c>
      <c r="N274" s="1165"/>
      <c r="O274" s="1166"/>
      <c r="P274" s="1167"/>
      <c r="Q274" s="1168"/>
      <c r="R274" s="1221"/>
      <c r="S274" s="1221"/>
      <c r="T274" s="1221"/>
      <c r="U274" s="1221"/>
      <c r="V274" s="1221"/>
      <c r="W274" s="1221"/>
      <c r="X274" s="1221"/>
      <c r="Y274" s="1221"/>
      <c r="Z274" s="1221"/>
      <c r="AA274" s="1221"/>
      <c r="AB274" s="1221"/>
      <c r="AC274" s="1221"/>
      <c r="AD274" s="1221"/>
      <c r="AE274" s="1221"/>
      <c r="AF274" s="1221"/>
      <c r="AG274" s="1221"/>
      <c r="AH274" s="1221"/>
      <c r="AI274" s="1221"/>
      <c r="AJ274" s="1313">
        <f>COUNTIF($C274:$Q274,"○")</f>
        <v>0</v>
      </c>
      <c r="AK274" s="1227">
        <f>COUNTIF($C274:$Q274,"△")</f>
        <v>0</v>
      </c>
      <c r="AL274" s="1227">
        <f>COUNTIF($C274:$Q274,"×")</f>
        <v>0</v>
      </c>
      <c r="AM274" s="1227">
        <f>AJ274*2+AK274</f>
        <v>0</v>
      </c>
      <c r="AN274" s="1229">
        <f>IF(ISERROR(C275+F275+I275+L275+O275),0,C275+F275+I275+L275+O275)</f>
        <v>0</v>
      </c>
      <c r="AO274" s="1230" t="s">
        <v>4</v>
      </c>
      <c r="AP274" s="1231">
        <f>IF(ISERROR(E275+H275+K275+N275+Q275),0,E275+H275+K275+N275+Q275)</f>
        <v>0</v>
      </c>
      <c r="AQ274" s="1312" t="str">
        <f>IF(SUM(Qブロック)=500,"",RANK(AS274,Qブロック))</f>
        <v/>
      </c>
      <c r="AR274" s="1233"/>
      <c r="AS274" s="1038">
        <f>AM274*10000000+AN274*100000+AR274*100+(100-AP274)</f>
        <v>100</v>
      </c>
    </row>
    <row r="275" spans="1:45" hidden="1">
      <c r="A275" s="1017"/>
      <c r="B275" s="1063"/>
      <c r="C275" s="1162" t="str">
        <f>IF(Q267="","",Q267)</f>
        <v/>
      </c>
      <c r="D275" s="1044" t="s">
        <v>4</v>
      </c>
      <c r="E275" s="1163" t="str">
        <f>IF(O267="","",O267)</f>
        <v/>
      </c>
      <c r="F275" s="1162" t="str">
        <f>IF(Q269="","",Q269)</f>
        <v/>
      </c>
      <c r="G275" s="1044" t="s">
        <v>4</v>
      </c>
      <c r="H275" s="1163" t="str">
        <f>IF(O269="","",O269)</f>
        <v/>
      </c>
      <c r="I275" s="1162" t="str">
        <f>IF(Q271="","",Q271)</f>
        <v/>
      </c>
      <c r="J275" s="1044" t="s">
        <v>4</v>
      </c>
      <c r="K275" s="1171" t="str">
        <f>IF(O271="","",O271)</f>
        <v/>
      </c>
      <c r="L275" s="1162" t="str">
        <f>IF(Q273="","",Q273)</f>
        <v/>
      </c>
      <c r="M275" s="1044" t="s">
        <v>4</v>
      </c>
      <c r="N275" s="1171" t="str">
        <f>IF(O273="","",O273)</f>
        <v/>
      </c>
      <c r="O275" s="1172"/>
      <c r="P275" s="1173"/>
      <c r="Q275" s="1174"/>
      <c r="R275" s="1223"/>
      <c r="S275" s="1223"/>
      <c r="T275" s="1223"/>
      <c r="U275" s="1223"/>
      <c r="V275" s="1223"/>
      <c r="W275" s="1223"/>
      <c r="X275" s="1223"/>
      <c r="Y275" s="1223"/>
      <c r="Z275" s="1223"/>
      <c r="AA275" s="1223"/>
      <c r="AB275" s="1223"/>
      <c r="AC275" s="1223"/>
      <c r="AD275" s="1223"/>
      <c r="AE275" s="1223"/>
      <c r="AF275" s="1223"/>
      <c r="AG275" s="1223"/>
      <c r="AH275" s="1223"/>
      <c r="AI275" s="1223"/>
      <c r="AJ275" s="1313"/>
      <c r="AK275" s="1227"/>
      <c r="AL275" s="1227"/>
      <c r="AM275" s="1227"/>
      <c r="AN275" s="1229"/>
      <c r="AO275" s="1230"/>
      <c r="AP275" s="1231"/>
      <c r="AQ275" s="1312"/>
      <c r="AR275" s="1233"/>
      <c r="AS275" s="1038"/>
    </row>
  </sheetData>
  <mergeCells count="1629">
    <mergeCell ref="AS78:AS79"/>
    <mergeCell ref="A80:A81"/>
    <mergeCell ref="B80:B81"/>
    <mergeCell ref="F80:H81"/>
    <mergeCell ref="AJ80:AJ81"/>
    <mergeCell ref="AK80:AK81"/>
    <mergeCell ref="AL80:AL81"/>
    <mergeCell ref="AP80:AP81"/>
    <mergeCell ref="AQ80:AQ81"/>
    <mergeCell ref="AR80:AR81"/>
    <mergeCell ref="AP78:AP79"/>
    <mergeCell ref="AQ78:AQ79"/>
    <mergeCell ref="AR78:AR79"/>
    <mergeCell ref="AL84:AL85"/>
    <mergeCell ref="AM84:AM85"/>
    <mergeCell ref="AN84:AN85"/>
    <mergeCell ref="AO84:AO85"/>
    <mergeCell ref="AM80:AM81"/>
    <mergeCell ref="AN80:AN81"/>
    <mergeCell ref="AO80:AO81"/>
    <mergeCell ref="AP84:AP85"/>
    <mergeCell ref="AQ84:AQ85"/>
    <mergeCell ref="AR84:AR85"/>
    <mergeCell ref="AS84:AS85"/>
    <mergeCell ref="AS80:AS81"/>
    <mergeCell ref="A84:A85"/>
    <mergeCell ref="B84:B85"/>
    <mergeCell ref="AJ84:AJ85"/>
    <mergeCell ref="AK84:AK85"/>
    <mergeCell ref="AO78:AO79"/>
    <mergeCell ref="B82:B83"/>
    <mergeCell ref="I82:K83"/>
    <mergeCell ref="AP152:AP153"/>
    <mergeCell ref="AQ152:AQ153"/>
    <mergeCell ref="X143:Z143"/>
    <mergeCell ref="AA143:AC143"/>
    <mergeCell ref="AD143:AF143"/>
    <mergeCell ref="AG143:AI143"/>
    <mergeCell ref="AJ152:AJ153"/>
    <mergeCell ref="AO118:AO119"/>
    <mergeCell ref="AP118:AP119"/>
    <mergeCell ref="AQ118:AQ119"/>
    <mergeCell ref="AR118:AR119"/>
    <mergeCell ref="AS118:AS119"/>
    <mergeCell ref="R122:T123"/>
    <mergeCell ref="AJ118:AJ119"/>
    <mergeCell ref="AK118:AK119"/>
    <mergeCell ref="AL118:AL119"/>
    <mergeCell ref="AM118:AM119"/>
    <mergeCell ref="AS146:AS147"/>
    <mergeCell ref="AS144:AS145"/>
    <mergeCell ref="AQ144:AQ145"/>
    <mergeCell ref="AR144:AR145"/>
    <mergeCell ref="AQ146:AQ147"/>
    <mergeCell ref="AP139:AP140"/>
    <mergeCell ref="AQ139:AQ140"/>
    <mergeCell ref="AR139:AR140"/>
    <mergeCell ref="AS122:AS123"/>
    <mergeCell ref="AP122:AP123"/>
    <mergeCell ref="AQ122:AQ123"/>
    <mergeCell ref="AR122:AR123"/>
    <mergeCell ref="AQ120:AQ121"/>
    <mergeCell ref="AP129:AP130"/>
    <mergeCell ref="R137:T138"/>
    <mergeCell ref="O152:Q153"/>
    <mergeCell ref="A118:A119"/>
    <mergeCell ref="B118:B119"/>
    <mergeCell ref="A152:A153"/>
    <mergeCell ref="B152:B153"/>
    <mergeCell ref="A150:A151"/>
    <mergeCell ref="B150:B151"/>
    <mergeCell ref="L150:N151"/>
    <mergeCell ref="AL152:AL153"/>
    <mergeCell ref="AM152:AM153"/>
    <mergeCell ref="AN152:AN153"/>
    <mergeCell ref="AO152:AO153"/>
    <mergeCell ref="AO150:AO151"/>
    <mergeCell ref="AN148:AN149"/>
    <mergeCell ref="AJ127:AJ128"/>
    <mergeCell ref="AN129:AN130"/>
    <mergeCell ref="AJ150:AJ151"/>
    <mergeCell ref="AN118:AN119"/>
    <mergeCell ref="AM144:AM145"/>
    <mergeCell ref="AN144:AN145"/>
    <mergeCell ref="AO144:AO145"/>
    <mergeCell ref="AM146:AM147"/>
    <mergeCell ref="AN146:AN147"/>
    <mergeCell ref="AN139:AN140"/>
    <mergeCell ref="AO139:AO140"/>
    <mergeCell ref="AO122:AO123"/>
    <mergeCell ref="AN122:AN123"/>
    <mergeCell ref="A127:A128"/>
    <mergeCell ref="B127:B128"/>
    <mergeCell ref="C127:E128"/>
    <mergeCell ref="A137:A138"/>
    <mergeCell ref="B137:B138"/>
    <mergeCell ref="AP44:AP45"/>
    <mergeCell ref="AN56:AP56"/>
    <mergeCell ref="AO52:AO53"/>
    <mergeCell ref="AP52:AP53"/>
    <mergeCell ref="AN48:AN49"/>
    <mergeCell ref="AM44:AM45"/>
    <mergeCell ref="AR105:AR106"/>
    <mergeCell ref="AQ101:AQ102"/>
    <mergeCell ref="X111:Z111"/>
    <mergeCell ref="AA111:AC111"/>
    <mergeCell ref="L118:N119"/>
    <mergeCell ref="O120:Q121"/>
    <mergeCell ref="AA126:AC126"/>
    <mergeCell ref="AD126:AF126"/>
    <mergeCell ref="L77:N77"/>
    <mergeCell ref="O77:Q77"/>
    <mergeCell ref="R77:T77"/>
    <mergeCell ref="U77:W77"/>
    <mergeCell ref="X77:Z77"/>
    <mergeCell ref="AA77:AC77"/>
    <mergeCell ref="AD77:AF77"/>
    <mergeCell ref="AG77:AI77"/>
    <mergeCell ref="AN77:AP77"/>
    <mergeCell ref="AO67:AO68"/>
    <mergeCell ref="AR67:AR68"/>
    <mergeCell ref="AQ73:AQ74"/>
    <mergeCell ref="AO107:AO108"/>
    <mergeCell ref="AQ107:AQ108"/>
    <mergeCell ref="AQ99:AQ100"/>
    <mergeCell ref="AR99:AR100"/>
    <mergeCell ref="AJ78:AJ79"/>
    <mergeCell ref="L63:N64"/>
    <mergeCell ref="X3:Z3"/>
    <mergeCell ref="AA3:AC3"/>
    <mergeCell ref="X14:Z15"/>
    <mergeCell ref="AA14:AC15"/>
    <mergeCell ref="X35:Z35"/>
    <mergeCell ref="C89:E90"/>
    <mergeCell ref="C56:E56"/>
    <mergeCell ref="F56:H56"/>
    <mergeCell ref="B42:B43"/>
    <mergeCell ref="A56:B56"/>
    <mergeCell ref="A44:A45"/>
    <mergeCell ref="B44:B45"/>
    <mergeCell ref="F3:H3"/>
    <mergeCell ref="A3:B3"/>
    <mergeCell ref="C3:E3"/>
    <mergeCell ref="I3:K3"/>
    <mergeCell ref="L3:N3"/>
    <mergeCell ref="O3:Q3"/>
    <mergeCell ref="X20:Z20"/>
    <mergeCell ref="AA20:AC20"/>
    <mergeCell ref="X29:Z30"/>
    <mergeCell ref="AA29:AC30"/>
    <mergeCell ref="A77:B77"/>
    <mergeCell ref="C77:E77"/>
    <mergeCell ref="F77:H77"/>
    <mergeCell ref="I77:K77"/>
    <mergeCell ref="A78:A79"/>
    <mergeCell ref="B78:B79"/>
    <mergeCell ref="C78:E79"/>
    <mergeCell ref="AQ12:AQ13"/>
    <mergeCell ref="AR12:AR13"/>
    <mergeCell ref="AS12:AS13"/>
    <mergeCell ref="AS57:AS58"/>
    <mergeCell ref="AQ44:AQ45"/>
    <mergeCell ref="AR44:AR45"/>
    <mergeCell ref="AS44:AS45"/>
    <mergeCell ref="AR57:AR58"/>
    <mergeCell ref="AQ57:AQ58"/>
    <mergeCell ref="AQ52:AQ53"/>
    <mergeCell ref="AR52:AR53"/>
    <mergeCell ref="AQ48:AQ49"/>
    <mergeCell ref="AR48:AR49"/>
    <mergeCell ref="AJ40:AJ41"/>
    <mergeCell ref="AL40:AL41"/>
    <mergeCell ref="A101:A102"/>
    <mergeCell ref="B101:B102"/>
    <mergeCell ref="AA88:AC88"/>
    <mergeCell ref="X101:Z102"/>
    <mergeCell ref="A91:A92"/>
    <mergeCell ref="B91:B92"/>
    <mergeCell ref="F91:H92"/>
    <mergeCell ref="B89:B90"/>
    <mergeCell ref="X88:Z88"/>
    <mergeCell ref="A95:A96"/>
    <mergeCell ref="AD14:AF15"/>
    <mergeCell ref="AG14:AI15"/>
    <mergeCell ref="AD20:AF20"/>
    <mergeCell ref="AD29:AF30"/>
    <mergeCell ref="AP69:AP70"/>
    <mergeCell ref="AJ101:AJ102"/>
    <mergeCell ref="AK101:AK102"/>
    <mergeCell ref="AS16:AS17"/>
    <mergeCell ref="AS180:AS181"/>
    <mergeCell ref="AS178:AS179"/>
    <mergeCell ref="O88:Q88"/>
    <mergeCell ref="AK180:AK181"/>
    <mergeCell ref="AL180:AL181"/>
    <mergeCell ref="AN180:AN181"/>
    <mergeCell ref="R56:T56"/>
    <mergeCell ref="O35:Q35"/>
    <mergeCell ref="AK71:AK72"/>
    <mergeCell ref="AQ148:AQ149"/>
    <mergeCell ref="AS148:AS149"/>
    <mergeCell ref="AR148:AR149"/>
    <mergeCell ref="AM150:AM151"/>
    <mergeCell ref="AP150:AP151"/>
    <mergeCell ref="AQ150:AQ151"/>
    <mergeCell ref="AS150:AS151"/>
    <mergeCell ref="AS154:AS155"/>
    <mergeCell ref="AR154:AR155"/>
    <mergeCell ref="AR156:AR157"/>
    <mergeCell ref="AK150:AK151"/>
    <mergeCell ref="AK152:AK153"/>
    <mergeCell ref="AR152:AR153"/>
    <mergeCell ref="AS152:AS153"/>
    <mergeCell ref="AS97:AS98"/>
    <mergeCell ref="R97:T98"/>
    <mergeCell ref="AJ97:AJ98"/>
    <mergeCell ref="AK97:AK98"/>
    <mergeCell ref="AP97:AP98"/>
    <mergeCell ref="AQ97:AQ98"/>
    <mergeCell ref="AR97:AR98"/>
    <mergeCell ref="AP107:AP108"/>
    <mergeCell ref="AS193:AS194"/>
    <mergeCell ref="AS191:AS192"/>
    <mergeCell ref="AS182:AS183"/>
    <mergeCell ref="AS184:AS185"/>
    <mergeCell ref="AS186:AS187"/>
    <mergeCell ref="AS199:AS200"/>
    <mergeCell ref="AK197:AK198"/>
    <mergeCell ref="AS171:AS172"/>
    <mergeCell ref="AN186:AN187"/>
    <mergeCell ref="AS197:AS198"/>
    <mergeCell ref="U126:W126"/>
    <mergeCell ref="AG126:AI126"/>
    <mergeCell ref="AG139:AI140"/>
    <mergeCell ref="U20:W20"/>
    <mergeCell ref="AG20:AI20"/>
    <mergeCell ref="U35:W35"/>
    <mergeCell ref="AG56:AI56"/>
    <mergeCell ref="AD88:AF88"/>
    <mergeCell ref="AG29:AI30"/>
    <mergeCell ref="AS139:AS140"/>
    <mergeCell ref="AM139:AM140"/>
    <mergeCell ref="AR191:AR192"/>
    <mergeCell ref="AR193:AR194"/>
    <mergeCell ref="AQ182:AQ183"/>
    <mergeCell ref="AR182:AR183"/>
    <mergeCell ref="AP182:AP183"/>
    <mergeCell ref="AS176:AS177"/>
    <mergeCell ref="AS161:AS162"/>
    <mergeCell ref="AS163:AS164"/>
    <mergeCell ref="AR150:AR151"/>
    <mergeCell ref="AM148:AM149"/>
    <mergeCell ref="AR73:AR74"/>
    <mergeCell ref="A190:B190"/>
    <mergeCell ref="C236:E237"/>
    <mergeCell ref="AJ236:AJ237"/>
    <mergeCell ref="O235:Q235"/>
    <mergeCell ref="B206:B207"/>
    <mergeCell ref="C206:E207"/>
    <mergeCell ref="AJ206:AJ207"/>
    <mergeCell ref="A21:A22"/>
    <mergeCell ref="C20:E20"/>
    <mergeCell ref="A199:A200"/>
    <mergeCell ref="B199:B200"/>
    <mergeCell ref="C35:E35"/>
    <mergeCell ref="B197:B198"/>
    <mergeCell ref="A35:B35"/>
    <mergeCell ref="A197:A198"/>
    <mergeCell ref="A139:A140"/>
    <mergeCell ref="B139:B140"/>
    <mergeCell ref="F20:H20"/>
    <mergeCell ref="I25:K26"/>
    <mergeCell ref="L20:N20"/>
    <mergeCell ref="O20:Q20"/>
    <mergeCell ref="R20:T20"/>
    <mergeCell ref="A20:B20"/>
    <mergeCell ref="C21:E22"/>
    <mergeCell ref="A23:A24"/>
    <mergeCell ref="B23:B24"/>
    <mergeCell ref="A25:A26"/>
    <mergeCell ref="AJ25:AJ26"/>
    <mergeCell ref="I56:K56"/>
    <mergeCell ref="L56:N56"/>
    <mergeCell ref="O56:Q56"/>
    <mergeCell ref="F23:H24"/>
    <mergeCell ref="F253:H254"/>
    <mergeCell ref="AJ253:AJ254"/>
    <mergeCell ref="AK253:AK254"/>
    <mergeCell ref="AL253:AL254"/>
    <mergeCell ref="AS259:AS260"/>
    <mergeCell ref="AS257:AS258"/>
    <mergeCell ref="A259:A260"/>
    <mergeCell ref="B259:B260"/>
    <mergeCell ref="O259:Q260"/>
    <mergeCell ref="AJ259:AJ260"/>
    <mergeCell ref="AK259:AK260"/>
    <mergeCell ref="AL259:AL260"/>
    <mergeCell ref="AM259:AM260"/>
    <mergeCell ref="AR259:AR260"/>
    <mergeCell ref="AN250:AP250"/>
    <mergeCell ref="O199:Q200"/>
    <mergeCell ref="AP259:AP260"/>
    <mergeCell ref="AQ259:AQ260"/>
    <mergeCell ref="AN259:AN260"/>
    <mergeCell ref="AO259:AO260"/>
    <mergeCell ref="AK251:AK252"/>
    <mergeCell ref="AL251:AL252"/>
    <mergeCell ref="AQ240:AQ241"/>
    <mergeCell ref="AP236:AP237"/>
    <mergeCell ref="A242:A243"/>
    <mergeCell ref="B242:B243"/>
    <mergeCell ref="L242:N243"/>
    <mergeCell ref="C235:E235"/>
    <mergeCell ref="A240:A241"/>
    <mergeCell ref="B240:B241"/>
    <mergeCell ref="I240:K241"/>
    <mergeCell ref="L235:N235"/>
    <mergeCell ref="A255:A256"/>
    <mergeCell ref="B255:B256"/>
    <mergeCell ref="I255:K256"/>
    <mergeCell ref="AJ255:AJ256"/>
    <mergeCell ref="AK255:AK256"/>
    <mergeCell ref="AL255:AL256"/>
    <mergeCell ref="AM255:AM256"/>
    <mergeCell ref="AN255:AN256"/>
    <mergeCell ref="AO255:AO256"/>
    <mergeCell ref="AS255:AS256"/>
    <mergeCell ref="A257:A258"/>
    <mergeCell ref="B257:B258"/>
    <mergeCell ref="L257:N258"/>
    <mergeCell ref="AJ257:AJ258"/>
    <mergeCell ref="AK257:AK258"/>
    <mergeCell ref="AL257:AL258"/>
    <mergeCell ref="AQ257:AQ258"/>
    <mergeCell ref="AR257:AR258"/>
    <mergeCell ref="AP255:AP256"/>
    <mergeCell ref="AR255:AR256"/>
    <mergeCell ref="AM257:AM258"/>
    <mergeCell ref="AN257:AN258"/>
    <mergeCell ref="AO257:AO258"/>
    <mergeCell ref="AP257:AP258"/>
    <mergeCell ref="AQ255:AQ256"/>
    <mergeCell ref="A251:A252"/>
    <mergeCell ref="B251:B252"/>
    <mergeCell ref="C251:E252"/>
    <mergeCell ref="AJ251:AJ252"/>
    <mergeCell ref="A244:A245"/>
    <mergeCell ref="B244:B245"/>
    <mergeCell ref="O244:Q245"/>
    <mergeCell ref="AJ244:AJ245"/>
    <mergeCell ref="A250:B250"/>
    <mergeCell ref="C250:E250"/>
    <mergeCell ref="AS251:AS252"/>
    <mergeCell ref="AR242:AR243"/>
    <mergeCell ref="AM242:AM243"/>
    <mergeCell ref="AQ253:AQ254"/>
    <mergeCell ref="AR253:AR254"/>
    <mergeCell ref="AP251:AP252"/>
    <mergeCell ref="AR251:AR252"/>
    <mergeCell ref="AM253:AM254"/>
    <mergeCell ref="AN253:AN254"/>
    <mergeCell ref="AO253:AO254"/>
    <mergeCell ref="AP253:AP254"/>
    <mergeCell ref="AO251:AO252"/>
    <mergeCell ref="AQ251:AQ252"/>
    <mergeCell ref="AM251:AM252"/>
    <mergeCell ref="AN251:AN252"/>
    <mergeCell ref="F250:H250"/>
    <mergeCell ref="I250:K250"/>
    <mergeCell ref="L250:N250"/>
    <mergeCell ref="O250:Q250"/>
    <mergeCell ref="AS253:AS254"/>
    <mergeCell ref="A253:A254"/>
    <mergeCell ref="B253:B254"/>
    <mergeCell ref="AM240:AM241"/>
    <mergeCell ref="AN240:AN241"/>
    <mergeCell ref="AN242:AN243"/>
    <mergeCell ref="AO240:AO241"/>
    <mergeCell ref="AK240:AK241"/>
    <mergeCell ref="AL238:AL239"/>
    <mergeCell ref="AL240:AL241"/>
    <mergeCell ref="AJ242:AJ243"/>
    <mergeCell ref="AK242:AK243"/>
    <mergeCell ref="AL242:AL243"/>
    <mergeCell ref="AJ240:AJ241"/>
    <mergeCell ref="AQ244:AQ245"/>
    <mergeCell ref="AS244:AS245"/>
    <mergeCell ref="AR240:AR241"/>
    <mergeCell ref="AN244:AN245"/>
    <mergeCell ref="AO244:AO245"/>
    <mergeCell ref="AR244:AR245"/>
    <mergeCell ref="AO242:AO243"/>
    <mergeCell ref="AS240:AS241"/>
    <mergeCell ref="AP242:AP243"/>
    <mergeCell ref="AQ242:AQ243"/>
    <mergeCell ref="AS242:AS243"/>
    <mergeCell ref="AK244:AK245"/>
    <mergeCell ref="AL244:AL245"/>
    <mergeCell ref="AM244:AM245"/>
    <mergeCell ref="AP244:AP245"/>
    <mergeCell ref="AP240:AP241"/>
    <mergeCell ref="AS236:AS237"/>
    <mergeCell ref="A238:A239"/>
    <mergeCell ref="B238:B239"/>
    <mergeCell ref="F238:H239"/>
    <mergeCell ref="AJ238:AJ239"/>
    <mergeCell ref="AK238:AK239"/>
    <mergeCell ref="AR236:AR237"/>
    <mergeCell ref="AL236:AL237"/>
    <mergeCell ref="A236:A237"/>
    <mergeCell ref="B236:B237"/>
    <mergeCell ref="AO236:AO237"/>
    <mergeCell ref="AM236:AM237"/>
    <mergeCell ref="AN236:AN237"/>
    <mergeCell ref="AM238:AM239"/>
    <mergeCell ref="AN238:AN239"/>
    <mergeCell ref="AO238:AO239"/>
    <mergeCell ref="AP238:AP239"/>
    <mergeCell ref="AS238:AS239"/>
    <mergeCell ref="AJ231:AJ232"/>
    <mergeCell ref="AQ231:AQ232"/>
    <mergeCell ref="A229:A230"/>
    <mergeCell ref="B229:B230"/>
    <mergeCell ref="O229:Q230"/>
    <mergeCell ref="AJ229:AJ230"/>
    <mergeCell ref="AK231:AK232"/>
    <mergeCell ref="AR231:AR232"/>
    <mergeCell ref="AN231:AN232"/>
    <mergeCell ref="AQ238:AQ239"/>
    <mergeCell ref="AR238:AR239"/>
    <mergeCell ref="AK236:AK237"/>
    <mergeCell ref="F235:H235"/>
    <mergeCell ref="I235:K235"/>
    <mergeCell ref="AL231:AL232"/>
    <mergeCell ref="AQ236:AQ237"/>
    <mergeCell ref="AN235:AP235"/>
    <mergeCell ref="A231:A232"/>
    <mergeCell ref="B231:B232"/>
    <mergeCell ref="O231:Q232"/>
    <mergeCell ref="R231:T232"/>
    <mergeCell ref="A235:B235"/>
    <mergeCell ref="AR227:AR228"/>
    <mergeCell ref="AO229:AO230"/>
    <mergeCell ref="AQ229:AQ230"/>
    <mergeCell ref="AS229:AS230"/>
    <mergeCell ref="AO227:AO228"/>
    <mergeCell ref="AS227:AS228"/>
    <mergeCell ref="AR229:AR230"/>
    <mergeCell ref="AP227:AP228"/>
    <mergeCell ref="AQ227:AQ228"/>
    <mergeCell ref="AM227:AM228"/>
    <mergeCell ref="AN227:AN228"/>
    <mergeCell ref="AM229:AM230"/>
    <mergeCell ref="AM231:AM232"/>
    <mergeCell ref="AO231:AO232"/>
    <mergeCell ref="AP231:AP232"/>
    <mergeCell ref="AK229:AK230"/>
    <mergeCell ref="AL229:AL230"/>
    <mergeCell ref="AP229:AP230"/>
    <mergeCell ref="AO225:AO226"/>
    <mergeCell ref="AR225:AR226"/>
    <mergeCell ref="AN223:AN224"/>
    <mergeCell ref="AO223:AO224"/>
    <mergeCell ref="AP225:AP226"/>
    <mergeCell ref="AQ225:AQ226"/>
    <mergeCell ref="AP221:AP222"/>
    <mergeCell ref="AS223:AS224"/>
    <mergeCell ref="A225:A226"/>
    <mergeCell ref="B225:B226"/>
    <mergeCell ref="I225:K226"/>
    <mergeCell ref="AJ225:AJ226"/>
    <mergeCell ref="AK225:AK226"/>
    <mergeCell ref="AL225:AL226"/>
    <mergeCell ref="AM225:AM226"/>
    <mergeCell ref="AM223:AM224"/>
    <mergeCell ref="AS225:AS226"/>
    <mergeCell ref="A221:A222"/>
    <mergeCell ref="B221:B222"/>
    <mergeCell ref="C221:E222"/>
    <mergeCell ref="AJ221:AJ222"/>
    <mergeCell ref="AK221:AK222"/>
    <mergeCell ref="AL221:AL222"/>
    <mergeCell ref="AM221:AM222"/>
    <mergeCell ref="AN221:AN222"/>
    <mergeCell ref="AO221:AO222"/>
    <mergeCell ref="AS221:AS222"/>
    <mergeCell ref="A223:A224"/>
    <mergeCell ref="B223:B224"/>
    <mergeCell ref="F223:H224"/>
    <mergeCell ref="AJ223:AJ224"/>
    <mergeCell ref="AQ223:AQ224"/>
    <mergeCell ref="AR223:AR224"/>
    <mergeCell ref="AQ221:AQ222"/>
    <mergeCell ref="AR221:AR222"/>
    <mergeCell ref="A214:A215"/>
    <mergeCell ref="B214:B215"/>
    <mergeCell ref="O214:Q215"/>
    <mergeCell ref="AJ214:AJ215"/>
    <mergeCell ref="AQ214:AQ215"/>
    <mergeCell ref="AR214:AR215"/>
    <mergeCell ref="AK214:AK215"/>
    <mergeCell ref="AL214:AL215"/>
    <mergeCell ref="AM214:AM215"/>
    <mergeCell ref="AN214:AN215"/>
    <mergeCell ref="B216:B217"/>
    <mergeCell ref="O216:Q217"/>
    <mergeCell ref="R216:T217"/>
    <mergeCell ref="AS214:AS215"/>
    <mergeCell ref="A220:B220"/>
    <mergeCell ref="C220:E220"/>
    <mergeCell ref="F220:H220"/>
    <mergeCell ref="I220:K220"/>
    <mergeCell ref="L220:N220"/>
    <mergeCell ref="O220:Q220"/>
    <mergeCell ref="AN220:AP220"/>
    <mergeCell ref="AO214:AO215"/>
    <mergeCell ref="AP214:AP215"/>
    <mergeCell ref="A210:A211"/>
    <mergeCell ref="B210:B211"/>
    <mergeCell ref="I210:K211"/>
    <mergeCell ref="AJ210:AJ211"/>
    <mergeCell ref="AK210:AK211"/>
    <mergeCell ref="AL210:AL211"/>
    <mergeCell ref="AM210:AM211"/>
    <mergeCell ref="AS210:AS211"/>
    <mergeCell ref="AN210:AN211"/>
    <mergeCell ref="A212:A213"/>
    <mergeCell ref="B212:B213"/>
    <mergeCell ref="L212:N213"/>
    <mergeCell ref="AJ212:AJ213"/>
    <mergeCell ref="AK212:AK213"/>
    <mergeCell ref="AL212:AL213"/>
    <mergeCell ref="AQ212:AQ213"/>
    <mergeCell ref="AR212:AR213"/>
    <mergeCell ref="AP210:AP211"/>
    <mergeCell ref="AQ210:AQ211"/>
    <mergeCell ref="AR210:AR211"/>
    <mergeCell ref="AM212:AM213"/>
    <mergeCell ref="AN212:AN213"/>
    <mergeCell ref="AS212:AS213"/>
    <mergeCell ref="AN201:AN202"/>
    <mergeCell ref="AO201:AO202"/>
    <mergeCell ref="AP201:AP202"/>
    <mergeCell ref="A205:B205"/>
    <mergeCell ref="C205:E205"/>
    <mergeCell ref="F205:H205"/>
    <mergeCell ref="I205:K205"/>
    <mergeCell ref="A201:A202"/>
    <mergeCell ref="B201:B202"/>
    <mergeCell ref="L205:N205"/>
    <mergeCell ref="O205:Q205"/>
    <mergeCell ref="AS206:AS207"/>
    <mergeCell ref="A208:A209"/>
    <mergeCell ref="B208:B209"/>
    <mergeCell ref="F208:H209"/>
    <mergeCell ref="AJ208:AJ209"/>
    <mergeCell ref="AK208:AK209"/>
    <mergeCell ref="AN206:AN207"/>
    <mergeCell ref="A206:A207"/>
    <mergeCell ref="AQ208:AQ209"/>
    <mergeCell ref="AR208:AR209"/>
    <mergeCell ref="AK206:AK207"/>
    <mergeCell ref="AP206:AP207"/>
    <mergeCell ref="AQ206:AQ207"/>
    <mergeCell ref="AR206:AR207"/>
    <mergeCell ref="AS201:AS202"/>
    <mergeCell ref="AQ201:AQ202"/>
    <mergeCell ref="AR201:AR202"/>
    <mergeCell ref="AS208:AS209"/>
    <mergeCell ref="AK201:AK202"/>
    <mergeCell ref="AL201:AL202"/>
    <mergeCell ref="AM201:AM202"/>
    <mergeCell ref="AR197:AR198"/>
    <mergeCell ref="AP195:AP196"/>
    <mergeCell ref="AO195:AO196"/>
    <mergeCell ref="AP197:AP198"/>
    <mergeCell ref="AL197:AL198"/>
    <mergeCell ref="AQ197:AQ198"/>
    <mergeCell ref="AR199:AR200"/>
    <mergeCell ref="AL199:AL200"/>
    <mergeCell ref="AM199:AM200"/>
    <mergeCell ref="AN199:AN200"/>
    <mergeCell ref="AO199:AO200"/>
    <mergeCell ref="AP199:AP200"/>
    <mergeCell ref="AR195:AR196"/>
    <mergeCell ref="AS195:AS196"/>
    <mergeCell ref="AQ199:AQ200"/>
    <mergeCell ref="L197:N198"/>
    <mergeCell ref="AJ197:AJ198"/>
    <mergeCell ref="AK199:AK200"/>
    <mergeCell ref="AM197:AM198"/>
    <mergeCell ref="AN197:AN198"/>
    <mergeCell ref="AO197:AO198"/>
    <mergeCell ref="AJ191:AJ192"/>
    <mergeCell ref="AK193:AK194"/>
    <mergeCell ref="A193:A194"/>
    <mergeCell ref="B193:B194"/>
    <mergeCell ref="F193:H194"/>
    <mergeCell ref="AJ193:AJ194"/>
    <mergeCell ref="B191:B192"/>
    <mergeCell ref="AQ193:AQ194"/>
    <mergeCell ref="AQ191:AQ192"/>
    <mergeCell ref="AK191:AK192"/>
    <mergeCell ref="AL191:AL192"/>
    <mergeCell ref="AM191:AM192"/>
    <mergeCell ref="AN191:AN192"/>
    <mergeCell ref="AL193:AL194"/>
    <mergeCell ref="AJ195:AJ196"/>
    <mergeCell ref="AM193:AM194"/>
    <mergeCell ref="AN193:AN194"/>
    <mergeCell ref="AO193:AO194"/>
    <mergeCell ref="AP193:AP194"/>
    <mergeCell ref="AP191:AP192"/>
    <mergeCell ref="AO191:AO192"/>
    <mergeCell ref="AQ195:AQ196"/>
    <mergeCell ref="A195:A196"/>
    <mergeCell ref="B195:B196"/>
    <mergeCell ref="A191:A192"/>
    <mergeCell ref="A182:A183"/>
    <mergeCell ref="B182:B183"/>
    <mergeCell ref="AK182:AK183"/>
    <mergeCell ref="AM180:AM181"/>
    <mergeCell ref="AR186:AR187"/>
    <mergeCell ref="AK186:AK187"/>
    <mergeCell ref="AL186:AL187"/>
    <mergeCell ref="AR184:AR185"/>
    <mergeCell ref="AK184:AK185"/>
    <mergeCell ref="AL184:AL185"/>
    <mergeCell ref="AM184:AM185"/>
    <mergeCell ref="AN184:AN185"/>
    <mergeCell ref="AP184:AP185"/>
    <mergeCell ref="AQ184:AQ185"/>
    <mergeCell ref="AQ186:AQ187"/>
    <mergeCell ref="AO186:AO187"/>
    <mergeCell ref="AP186:AP187"/>
    <mergeCell ref="A178:A179"/>
    <mergeCell ref="B178:B179"/>
    <mergeCell ref="F178:H179"/>
    <mergeCell ref="AJ178:AJ179"/>
    <mergeCell ref="AK178:AK179"/>
    <mergeCell ref="AL178:AL179"/>
    <mergeCell ref="AQ178:AQ179"/>
    <mergeCell ref="AR178:AR179"/>
    <mergeCell ref="AP176:AP177"/>
    <mergeCell ref="AR176:AR177"/>
    <mergeCell ref="AM178:AM179"/>
    <mergeCell ref="AN178:AN179"/>
    <mergeCell ref="AO178:AO179"/>
    <mergeCell ref="AP178:AP179"/>
    <mergeCell ref="AQ180:AQ181"/>
    <mergeCell ref="AR180:AR181"/>
    <mergeCell ref="AQ176:AQ177"/>
    <mergeCell ref="AP180:AP181"/>
    <mergeCell ref="AO180:AO181"/>
    <mergeCell ref="AL176:AL177"/>
    <mergeCell ref="AM176:AM177"/>
    <mergeCell ref="AN176:AN177"/>
    <mergeCell ref="AO176:AO177"/>
    <mergeCell ref="A180:A181"/>
    <mergeCell ref="B180:B181"/>
    <mergeCell ref="I180:K181"/>
    <mergeCell ref="A169:A170"/>
    <mergeCell ref="B169:B170"/>
    <mergeCell ref="O169:Q170"/>
    <mergeCell ref="AJ169:AJ170"/>
    <mergeCell ref="AQ169:AQ170"/>
    <mergeCell ref="AR169:AR170"/>
    <mergeCell ref="AK169:AK170"/>
    <mergeCell ref="AL169:AL170"/>
    <mergeCell ref="AM169:AM170"/>
    <mergeCell ref="AN169:AN170"/>
    <mergeCell ref="AS169:AS170"/>
    <mergeCell ref="A175:B175"/>
    <mergeCell ref="C175:E175"/>
    <mergeCell ref="F175:H175"/>
    <mergeCell ref="I175:K175"/>
    <mergeCell ref="L175:N175"/>
    <mergeCell ref="O175:Q175"/>
    <mergeCell ref="AN175:AP175"/>
    <mergeCell ref="AO169:AO170"/>
    <mergeCell ref="AP169:AP170"/>
    <mergeCell ref="A171:A172"/>
    <mergeCell ref="B171:B172"/>
    <mergeCell ref="R171:T172"/>
    <mergeCell ref="AP171:AP172"/>
    <mergeCell ref="A165:A166"/>
    <mergeCell ref="B165:B166"/>
    <mergeCell ref="I165:K166"/>
    <mergeCell ref="AJ165:AJ166"/>
    <mergeCell ref="AK165:AK166"/>
    <mergeCell ref="AL165:AL166"/>
    <mergeCell ref="AN165:AN166"/>
    <mergeCell ref="AS165:AS166"/>
    <mergeCell ref="AM165:AM166"/>
    <mergeCell ref="A167:A168"/>
    <mergeCell ref="B167:B168"/>
    <mergeCell ref="L167:N168"/>
    <mergeCell ref="AJ167:AJ168"/>
    <mergeCell ref="AK167:AK168"/>
    <mergeCell ref="AL167:AL168"/>
    <mergeCell ref="AQ167:AQ168"/>
    <mergeCell ref="AR167:AR168"/>
    <mergeCell ref="AP165:AP166"/>
    <mergeCell ref="AQ165:AQ166"/>
    <mergeCell ref="AR165:AR166"/>
    <mergeCell ref="AM167:AM168"/>
    <mergeCell ref="AN167:AN168"/>
    <mergeCell ref="AO167:AO168"/>
    <mergeCell ref="AP167:AP168"/>
    <mergeCell ref="AO165:AO166"/>
    <mergeCell ref="AS167:AS168"/>
    <mergeCell ref="A163:A164"/>
    <mergeCell ref="B163:B164"/>
    <mergeCell ref="F163:H164"/>
    <mergeCell ref="AJ163:AJ164"/>
    <mergeCell ref="AK163:AK164"/>
    <mergeCell ref="AL163:AL164"/>
    <mergeCell ref="AJ161:AJ162"/>
    <mergeCell ref="AK161:AK162"/>
    <mergeCell ref="AL161:AL162"/>
    <mergeCell ref="AQ163:AQ164"/>
    <mergeCell ref="AR163:AR164"/>
    <mergeCell ref="AP161:AP162"/>
    <mergeCell ref="AQ161:AQ162"/>
    <mergeCell ref="AR161:AR162"/>
    <mergeCell ref="AM163:AM164"/>
    <mergeCell ref="AN163:AN164"/>
    <mergeCell ref="AO163:AO164"/>
    <mergeCell ref="AP163:AP164"/>
    <mergeCell ref="AO161:AO162"/>
    <mergeCell ref="AN161:AN162"/>
    <mergeCell ref="C160:E160"/>
    <mergeCell ref="F160:H160"/>
    <mergeCell ref="I160:K160"/>
    <mergeCell ref="AK156:AK157"/>
    <mergeCell ref="AL156:AL157"/>
    <mergeCell ref="A161:A162"/>
    <mergeCell ref="C161:E162"/>
    <mergeCell ref="L160:N160"/>
    <mergeCell ref="O160:Q160"/>
    <mergeCell ref="AN160:AP160"/>
    <mergeCell ref="AQ154:AQ155"/>
    <mergeCell ref="AL154:AL155"/>
    <mergeCell ref="AQ156:AQ157"/>
    <mergeCell ref="AJ156:AJ157"/>
    <mergeCell ref="AM154:AM155"/>
    <mergeCell ref="U156:W157"/>
    <mergeCell ref="R154:T155"/>
    <mergeCell ref="AP156:AP157"/>
    <mergeCell ref="AP154:AP155"/>
    <mergeCell ref="AO154:AO155"/>
    <mergeCell ref="AO156:AO157"/>
    <mergeCell ref="A154:A155"/>
    <mergeCell ref="B154:B155"/>
    <mergeCell ref="AJ154:AJ155"/>
    <mergeCell ref="AK154:AK155"/>
    <mergeCell ref="A156:A157"/>
    <mergeCell ref="B156:B157"/>
    <mergeCell ref="B161:B162"/>
    <mergeCell ref="AS67:AS68"/>
    <mergeCell ref="AS69:AS70"/>
    <mergeCell ref="AR71:AR72"/>
    <mergeCell ref="AS71:AS72"/>
    <mergeCell ref="AR69:AR70"/>
    <mergeCell ref="AQ50:AQ51"/>
    <mergeCell ref="AR50:AR51"/>
    <mergeCell ref="U139:W140"/>
    <mergeCell ref="A67:A68"/>
    <mergeCell ref="AL144:AL145"/>
    <mergeCell ref="AR146:AR147"/>
    <mergeCell ref="AP146:AP147"/>
    <mergeCell ref="A143:B143"/>
    <mergeCell ref="L143:N143"/>
    <mergeCell ref="AP144:AP145"/>
    <mergeCell ref="C143:E143"/>
    <mergeCell ref="A146:A147"/>
    <mergeCell ref="B146:B147"/>
    <mergeCell ref="F146:H147"/>
    <mergeCell ref="AJ146:AJ147"/>
    <mergeCell ref="AK146:AK147"/>
    <mergeCell ref="AL146:AL147"/>
    <mergeCell ref="AK73:AK74"/>
    <mergeCell ref="AJ71:AJ72"/>
    <mergeCell ref="AP65:AP66"/>
    <mergeCell ref="AQ65:AQ66"/>
    <mergeCell ref="AJ65:AJ66"/>
    <mergeCell ref="A103:A104"/>
    <mergeCell ref="A105:A106"/>
    <mergeCell ref="B103:B104"/>
    <mergeCell ref="B105:B106"/>
    <mergeCell ref="AM69:AM70"/>
    <mergeCell ref="AQ38:AQ39"/>
    <mergeCell ref="AR38:AR39"/>
    <mergeCell ref="AR36:AR37"/>
    <mergeCell ref="AS38:AS39"/>
    <mergeCell ref="AM40:AM41"/>
    <mergeCell ref="AN40:AN41"/>
    <mergeCell ref="AQ40:AQ41"/>
    <mergeCell ref="AP36:AP37"/>
    <mergeCell ref="AS42:AS43"/>
    <mergeCell ref="AO38:AO39"/>
    <mergeCell ref="AM38:AM39"/>
    <mergeCell ref="AN38:AN39"/>
    <mergeCell ref="AP42:AP43"/>
    <mergeCell ref="AN42:AN43"/>
    <mergeCell ref="AO42:AO43"/>
    <mergeCell ref="AS40:AS41"/>
    <mergeCell ref="AP40:AP41"/>
    <mergeCell ref="AR42:AR43"/>
    <mergeCell ref="AQ36:AQ37"/>
    <mergeCell ref="AN36:AN37"/>
    <mergeCell ref="AO36:AO37"/>
    <mergeCell ref="AR40:AR41"/>
    <mergeCell ref="AO40:AO41"/>
    <mergeCell ref="AP38:AP39"/>
    <mergeCell ref="AQ23:AQ24"/>
    <mergeCell ref="AR23:AR24"/>
    <mergeCell ref="AR25:AR26"/>
    <mergeCell ref="AS23:AS24"/>
    <mergeCell ref="AP25:AP26"/>
    <mergeCell ref="AQ25:AQ26"/>
    <mergeCell ref="AK25:AK26"/>
    <mergeCell ref="AN25:AN26"/>
    <mergeCell ref="AN21:AN22"/>
    <mergeCell ref="AL25:AL26"/>
    <mergeCell ref="AM25:AM26"/>
    <mergeCell ref="AM23:AM24"/>
    <mergeCell ref="AN23:AN24"/>
    <mergeCell ref="AJ36:AJ37"/>
    <mergeCell ref="L35:N35"/>
    <mergeCell ref="R35:T35"/>
    <mergeCell ref="AG35:AI35"/>
    <mergeCell ref="AD35:AF35"/>
    <mergeCell ref="AA35:AC35"/>
    <mergeCell ref="AP31:AP32"/>
    <mergeCell ref="AK31:AK32"/>
    <mergeCell ref="AL31:AL32"/>
    <mergeCell ref="AL29:AL30"/>
    <mergeCell ref="AS36:AS37"/>
    <mergeCell ref="AM31:AM32"/>
    <mergeCell ref="AO31:AO32"/>
    <mergeCell ref="AN31:AN32"/>
    <mergeCell ref="AS27:AS28"/>
    <mergeCell ref="AP29:AP30"/>
    <mergeCell ref="AQ29:AQ30"/>
    <mergeCell ref="AQ27:AQ28"/>
    <mergeCell ref="AR29:AR30"/>
    <mergeCell ref="AM12:AM13"/>
    <mergeCell ref="AK10:AK11"/>
    <mergeCell ref="B10:B11"/>
    <mergeCell ref="AN14:AN15"/>
    <mergeCell ref="A6:A7"/>
    <mergeCell ref="AP10:AP11"/>
    <mergeCell ref="I8:K9"/>
    <mergeCell ref="AO8:AO9"/>
    <mergeCell ref="AP8:AP9"/>
    <mergeCell ref="AJ8:AJ9"/>
    <mergeCell ref="I20:K20"/>
    <mergeCell ref="AO21:AO22"/>
    <mergeCell ref="AJ21:AJ22"/>
    <mergeCell ref="AK21:AK22"/>
    <mergeCell ref="AL21:AL22"/>
    <mergeCell ref="AM21:AM22"/>
    <mergeCell ref="AP16:AP17"/>
    <mergeCell ref="AN16:AN17"/>
    <mergeCell ref="AO16:AO17"/>
    <mergeCell ref="AN20:AP20"/>
    <mergeCell ref="AP21:AP22"/>
    <mergeCell ref="A12:A13"/>
    <mergeCell ref="B12:B13"/>
    <mergeCell ref="R12:T13"/>
    <mergeCell ref="AJ12:AJ13"/>
    <mergeCell ref="AK12:AK13"/>
    <mergeCell ref="AL12:AL13"/>
    <mergeCell ref="AN12:AN13"/>
    <mergeCell ref="AO12:AO13"/>
    <mergeCell ref="AP12:AP13"/>
    <mergeCell ref="AL8:AL9"/>
    <mergeCell ref="AQ6:AQ7"/>
    <mergeCell ref="AO6:AO7"/>
    <mergeCell ref="AQ8:AQ9"/>
    <mergeCell ref="AN8:AN9"/>
    <mergeCell ref="AP6:AP7"/>
    <mergeCell ref="B6:B7"/>
    <mergeCell ref="F6:H7"/>
    <mergeCell ref="AL6:AL7"/>
    <mergeCell ref="A8:A9"/>
    <mergeCell ref="B8:B9"/>
    <mergeCell ref="AJ10:AJ11"/>
    <mergeCell ref="AS4:AS5"/>
    <mergeCell ref="AS6:AS7"/>
    <mergeCell ref="AS8:AS9"/>
    <mergeCell ref="AR6:AR7"/>
    <mergeCell ref="AS10:AS11"/>
    <mergeCell ref="AJ6:AJ7"/>
    <mergeCell ref="A10:A11"/>
    <mergeCell ref="AN10:AN11"/>
    <mergeCell ref="AO10:AO11"/>
    <mergeCell ref="AL10:AL11"/>
    <mergeCell ref="AR4:AR5"/>
    <mergeCell ref="C4:E5"/>
    <mergeCell ref="B4:B5"/>
    <mergeCell ref="A4:A5"/>
    <mergeCell ref="AM4:AM5"/>
    <mergeCell ref="AN4:AN5"/>
    <mergeCell ref="AJ4:AJ5"/>
    <mergeCell ref="AK4:AK5"/>
    <mergeCell ref="L10:N11"/>
    <mergeCell ref="AS65:AS66"/>
    <mergeCell ref="AJ69:AJ70"/>
    <mergeCell ref="AO71:AO72"/>
    <mergeCell ref="R3:T3"/>
    <mergeCell ref="AN3:AP3"/>
    <mergeCell ref="AO4:AO5"/>
    <mergeCell ref="AP4:AP5"/>
    <mergeCell ref="AD3:AF3"/>
    <mergeCell ref="U3:W3"/>
    <mergeCell ref="AG3:AI3"/>
    <mergeCell ref="A57:A58"/>
    <mergeCell ref="B57:B58"/>
    <mergeCell ref="C57:E58"/>
    <mergeCell ref="AJ57:AJ58"/>
    <mergeCell ref="AL57:AL58"/>
    <mergeCell ref="A59:A60"/>
    <mergeCell ref="F59:H60"/>
    <mergeCell ref="AJ59:AJ60"/>
    <mergeCell ref="B59:B60"/>
    <mergeCell ref="AR8:AR9"/>
    <mergeCell ref="AR10:AR11"/>
    <mergeCell ref="AQ10:AQ11"/>
    <mergeCell ref="AM10:AM11"/>
    <mergeCell ref="AQ4:AQ5"/>
    <mergeCell ref="AL4:AL5"/>
    <mergeCell ref="AM8:AM9"/>
    <mergeCell ref="AM6:AM7"/>
    <mergeCell ref="AN6:AN7"/>
    <mergeCell ref="B38:B39"/>
    <mergeCell ref="B16:B17"/>
    <mergeCell ref="AK8:AK9"/>
    <mergeCell ref="AK6:AK7"/>
    <mergeCell ref="AR59:AR60"/>
    <mergeCell ref="AQ59:AQ60"/>
    <mergeCell ref="AR63:AR64"/>
    <mergeCell ref="A71:A72"/>
    <mergeCell ref="B71:B72"/>
    <mergeCell ref="AJ63:AJ64"/>
    <mergeCell ref="AK63:AK64"/>
    <mergeCell ref="AO59:AO60"/>
    <mergeCell ref="AO63:AO64"/>
    <mergeCell ref="B63:B64"/>
    <mergeCell ref="AK59:AK60"/>
    <mergeCell ref="AQ63:AQ64"/>
    <mergeCell ref="I63:K64"/>
    <mergeCell ref="A63:A64"/>
    <mergeCell ref="AL59:AL60"/>
    <mergeCell ref="AN63:AN64"/>
    <mergeCell ref="AO65:AO66"/>
    <mergeCell ref="L65:N66"/>
    <mergeCell ref="AK65:AK66"/>
    <mergeCell ref="O65:Q66"/>
    <mergeCell ref="R67:T68"/>
    <mergeCell ref="AR65:AR66"/>
    <mergeCell ref="AK67:AK68"/>
    <mergeCell ref="AL67:AL68"/>
    <mergeCell ref="AM67:AM68"/>
    <mergeCell ref="AN67:AN68"/>
    <mergeCell ref="AQ69:AQ70"/>
    <mergeCell ref="U71:W72"/>
    <mergeCell ref="AO69:AO70"/>
    <mergeCell ref="AP67:AP68"/>
    <mergeCell ref="AQ67:AQ68"/>
    <mergeCell ref="AK69:AK70"/>
    <mergeCell ref="AK16:AK17"/>
    <mergeCell ref="B25:B26"/>
    <mergeCell ref="A36:A37"/>
    <mergeCell ref="A31:A32"/>
    <mergeCell ref="B31:B32"/>
    <mergeCell ref="A69:A70"/>
    <mergeCell ref="B65:B66"/>
    <mergeCell ref="B67:B68"/>
    <mergeCell ref="B69:B70"/>
    <mergeCell ref="A65:A66"/>
    <mergeCell ref="A73:A74"/>
    <mergeCell ref="AJ67:AJ68"/>
    <mergeCell ref="AN44:AN45"/>
    <mergeCell ref="AK44:AK45"/>
    <mergeCell ref="AJ44:AJ45"/>
    <mergeCell ref="AK42:AK43"/>
    <mergeCell ref="AK40:AK41"/>
    <mergeCell ref="X56:Z56"/>
    <mergeCell ref="AA56:AC56"/>
    <mergeCell ref="AD56:AF56"/>
    <mergeCell ref="B36:B37"/>
    <mergeCell ref="A27:A28"/>
    <mergeCell ref="A29:A30"/>
    <mergeCell ref="B27:B28"/>
    <mergeCell ref="B29:B30"/>
    <mergeCell ref="I35:K35"/>
    <mergeCell ref="L21:N22"/>
    <mergeCell ref="O23:Q24"/>
    <mergeCell ref="R25:T26"/>
    <mergeCell ref="B21:B22"/>
    <mergeCell ref="A16:A17"/>
    <mergeCell ref="AM59:AM60"/>
    <mergeCell ref="R88:T88"/>
    <mergeCell ref="AO89:AO90"/>
    <mergeCell ref="U88:W88"/>
    <mergeCell ref="AG88:AI88"/>
    <mergeCell ref="AN88:AP88"/>
    <mergeCell ref="AK89:AK90"/>
    <mergeCell ref="A88:B88"/>
    <mergeCell ref="C88:E88"/>
    <mergeCell ref="F88:H88"/>
    <mergeCell ref="I88:K88"/>
    <mergeCell ref="A89:A90"/>
    <mergeCell ref="AJ89:AJ90"/>
    <mergeCell ref="L88:N88"/>
    <mergeCell ref="B73:B74"/>
    <mergeCell ref="AJ73:AJ74"/>
    <mergeCell ref="AG73:AI74"/>
    <mergeCell ref="X73:Z74"/>
    <mergeCell ref="AA73:AC74"/>
    <mergeCell ref="A82:A83"/>
    <mergeCell ref="AJ82:AJ83"/>
    <mergeCell ref="AK82:AK83"/>
    <mergeCell ref="AL82:AL83"/>
    <mergeCell ref="L84:N85"/>
    <mergeCell ref="AS101:AS102"/>
    <mergeCell ref="AS103:AS104"/>
    <mergeCell ref="AS105:AS106"/>
    <mergeCell ref="AR101:AR102"/>
    <mergeCell ref="AR103:AR104"/>
    <mergeCell ref="AM95:AM96"/>
    <mergeCell ref="B95:B96"/>
    <mergeCell ref="L95:N96"/>
    <mergeCell ref="AJ95:AJ96"/>
    <mergeCell ref="AJ103:AJ104"/>
    <mergeCell ref="AK103:AK104"/>
    <mergeCell ref="AL103:AL104"/>
    <mergeCell ref="AM103:AM104"/>
    <mergeCell ref="AN103:AN104"/>
    <mergeCell ref="AL101:AL102"/>
    <mergeCell ref="AM101:AM102"/>
    <mergeCell ref="AN101:AN102"/>
    <mergeCell ref="AS99:AS100"/>
    <mergeCell ref="AP99:AP100"/>
    <mergeCell ref="AO101:AO102"/>
    <mergeCell ref="AP103:AP104"/>
    <mergeCell ref="AQ103:AQ104"/>
    <mergeCell ref="AO103:AO104"/>
    <mergeCell ref="B97:B98"/>
    <mergeCell ref="AR95:AR96"/>
    <mergeCell ref="AS95:AS96"/>
    <mergeCell ref="AQ95:AQ96"/>
    <mergeCell ref="AS116:AS117"/>
    <mergeCell ref="AR116:AR117"/>
    <mergeCell ref="AM116:AM117"/>
    <mergeCell ref="AP116:AP117"/>
    <mergeCell ref="B122:B123"/>
    <mergeCell ref="AL131:AL132"/>
    <mergeCell ref="AK129:AK130"/>
    <mergeCell ref="AL129:AL130"/>
    <mergeCell ref="A129:A130"/>
    <mergeCell ref="B129:B130"/>
    <mergeCell ref="F129:H130"/>
    <mergeCell ref="AJ129:AJ130"/>
    <mergeCell ref="L126:N126"/>
    <mergeCell ref="O126:Q126"/>
    <mergeCell ref="AN126:AP126"/>
    <mergeCell ref="AK127:AK128"/>
    <mergeCell ref="AL127:AL128"/>
    <mergeCell ref="AM127:AM128"/>
    <mergeCell ref="AO127:AO128"/>
    <mergeCell ref="R126:T126"/>
    <mergeCell ref="AP127:AP128"/>
    <mergeCell ref="X126:Z126"/>
    <mergeCell ref="A126:B126"/>
    <mergeCell ref="C126:E126"/>
    <mergeCell ref="F126:H126"/>
    <mergeCell ref="I126:K126"/>
    <mergeCell ref="AL42:AL43"/>
    <mergeCell ref="AM42:AM43"/>
    <mergeCell ref="B116:B117"/>
    <mergeCell ref="I116:K117"/>
    <mergeCell ref="AJ122:AJ123"/>
    <mergeCell ref="A122:A123"/>
    <mergeCell ref="AL116:AL117"/>
    <mergeCell ref="AN116:AN117"/>
    <mergeCell ref="AJ105:AJ106"/>
    <mergeCell ref="L111:N111"/>
    <mergeCell ref="AD111:AF111"/>
    <mergeCell ref="AK105:AK106"/>
    <mergeCell ref="AL105:AL106"/>
    <mergeCell ref="AM105:AM106"/>
    <mergeCell ref="AN105:AN106"/>
    <mergeCell ref="AO105:AO106"/>
    <mergeCell ref="AP105:AP106"/>
    <mergeCell ref="B107:B108"/>
    <mergeCell ref="AJ91:AJ92"/>
    <mergeCell ref="AK91:AK92"/>
    <mergeCell ref="AL91:AL92"/>
    <mergeCell ref="A93:A94"/>
    <mergeCell ref="B93:B94"/>
    <mergeCell ref="I93:K94"/>
    <mergeCell ref="AJ93:AJ94"/>
    <mergeCell ref="A112:A113"/>
    <mergeCell ref="AK93:AK94"/>
    <mergeCell ref="AL89:AL90"/>
    <mergeCell ref="AM89:AM90"/>
    <mergeCell ref="O67:Q68"/>
    <mergeCell ref="AO73:AO74"/>
    <mergeCell ref="B112:B113"/>
    <mergeCell ref="AS29:AS30"/>
    <mergeCell ref="AQ42:AQ43"/>
    <mergeCell ref="AK122:AK123"/>
    <mergeCell ref="AO120:AO121"/>
    <mergeCell ref="AL122:AL123"/>
    <mergeCell ref="AM122:AM123"/>
    <mergeCell ref="AL120:AL121"/>
    <mergeCell ref="AM120:AM121"/>
    <mergeCell ref="AJ29:AJ30"/>
    <mergeCell ref="AK29:AK30"/>
    <mergeCell ref="AJ38:AJ39"/>
    <mergeCell ref="AJ31:AJ32"/>
    <mergeCell ref="AK48:AK49"/>
    <mergeCell ref="AJ50:AJ51"/>
    <mergeCell ref="AS48:AS49"/>
    <mergeCell ref="AO116:AO117"/>
    <mergeCell ref="AQ116:AQ117"/>
    <mergeCell ref="AN114:AN115"/>
    <mergeCell ref="AM114:AM115"/>
    <mergeCell ref="AL114:AL115"/>
    <mergeCell ref="AS114:AS115"/>
    <mergeCell ref="AQ114:AQ115"/>
    <mergeCell ref="AR114:AR115"/>
    <mergeCell ref="AS112:AS113"/>
    <mergeCell ref="AS73:AS74"/>
    <mergeCell ref="AP89:AP90"/>
    <mergeCell ref="AN91:AN92"/>
    <mergeCell ref="AS93:AS94"/>
    <mergeCell ref="AS91:AS92"/>
    <mergeCell ref="AR89:AR90"/>
    <mergeCell ref="AL38:AL39"/>
    <mergeCell ref="AS89:AS90"/>
    <mergeCell ref="AP93:AP94"/>
    <mergeCell ref="AP91:AP92"/>
    <mergeCell ref="AQ91:AQ92"/>
    <mergeCell ref="AQ89:AQ90"/>
    <mergeCell ref="AK114:AK115"/>
    <mergeCell ref="AP101:AP102"/>
    <mergeCell ref="AQ112:AQ113"/>
    <mergeCell ref="AP114:AP115"/>
    <mergeCell ref="AR112:AR113"/>
    <mergeCell ref="AO114:AO115"/>
    <mergeCell ref="AN112:AN113"/>
    <mergeCell ref="AL97:AL98"/>
    <mergeCell ref="AM97:AM98"/>
    <mergeCell ref="AN97:AN98"/>
    <mergeCell ref="AO97:AO98"/>
    <mergeCell ref="AL73:AL74"/>
    <mergeCell ref="AK78:AK79"/>
    <mergeCell ref="AL78:AL79"/>
    <mergeCell ref="AM78:AM79"/>
    <mergeCell ref="AN78:AN79"/>
    <mergeCell ref="AM93:AM94"/>
    <mergeCell ref="AN93:AN94"/>
    <mergeCell ref="AO112:AO113"/>
    <mergeCell ref="AP112:AP113"/>
    <mergeCell ref="AM112:AM113"/>
    <mergeCell ref="AR82:AR83"/>
    <mergeCell ref="AP82:AP83"/>
    <mergeCell ref="AQ82:AQ83"/>
    <mergeCell ref="AN89:AN90"/>
    <mergeCell ref="C112:E113"/>
    <mergeCell ref="AK112:AK113"/>
    <mergeCell ref="AL112:AL113"/>
    <mergeCell ref="AK95:AK96"/>
    <mergeCell ref="AL95:AL96"/>
    <mergeCell ref="AP120:AP121"/>
    <mergeCell ref="A116:A117"/>
    <mergeCell ref="AK116:AK117"/>
    <mergeCell ref="AR91:AR92"/>
    <mergeCell ref="AQ93:AQ94"/>
    <mergeCell ref="A114:A115"/>
    <mergeCell ref="B114:B115"/>
    <mergeCell ref="F114:H115"/>
    <mergeCell ref="AJ114:AJ115"/>
    <mergeCell ref="AJ112:AJ113"/>
    <mergeCell ref="B99:B100"/>
    <mergeCell ref="AJ99:AJ100"/>
    <mergeCell ref="C111:E111"/>
    <mergeCell ref="F111:H111"/>
    <mergeCell ref="I111:K111"/>
    <mergeCell ref="AJ107:AJ108"/>
    <mergeCell ref="AG111:AI111"/>
    <mergeCell ref="AA103:AC104"/>
    <mergeCell ref="AD105:AF106"/>
    <mergeCell ref="AR120:AR121"/>
    <mergeCell ref="AK99:AK100"/>
    <mergeCell ref="AL99:AL100"/>
    <mergeCell ref="AG107:AI108"/>
    <mergeCell ref="AJ116:AJ117"/>
    <mergeCell ref="AQ105:AQ106"/>
    <mergeCell ref="A97:A98"/>
    <mergeCell ref="AR93:AR94"/>
    <mergeCell ref="I265:K265"/>
    <mergeCell ref="AK137:AK138"/>
    <mergeCell ref="AL137:AL138"/>
    <mergeCell ref="B144:B145"/>
    <mergeCell ref="C144:E145"/>
    <mergeCell ref="AS129:AS130"/>
    <mergeCell ref="AM137:AM138"/>
    <mergeCell ref="AN135:AN136"/>
    <mergeCell ref="AS135:AS136"/>
    <mergeCell ref="AO135:AO136"/>
    <mergeCell ref="AP135:AP136"/>
    <mergeCell ref="AR133:AR134"/>
    <mergeCell ref="AQ135:AQ136"/>
    <mergeCell ref="AO133:AO134"/>
    <mergeCell ref="AM131:AM132"/>
    <mergeCell ref="AS127:AS128"/>
    <mergeCell ref="A120:A121"/>
    <mergeCell ref="B120:B121"/>
    <mergeCell ref="AJ120:AJ121"/>
    <mergeCell ref="AK120:AK121"/>
    <mergeCell ref="AQ129:AQ130"/>
    <mergeCell ref="AR129:AR130"/>
    <mergeCell ref="AO131:AO132"/>
    <mergeCell ref="AQ131:AQ132"/>
    <mergeCell ref="AN131:AN132"/>
    <mergeCell ref="AO129:AO130"/>
    <mergeCell ref="AM129:AM130"/>
    <mergeCell ref="A131:A132"/>
    <mergeCell ref="B131:B132"/>
    <mergeCell ref="I131:K132"/>
    <mergeCell ref="AJ131:AJ132"/>
    <mergeCell ref="AK131:AK132"/>
    <mergeCell ref="AN265:AP265"/>
    <mergeCell ref="AL266:AL267"/>
    <mergeCell ref="AM266:AM267"/>
    <mergeCell ref="AN266:AN267"/>
    <mergeCell ref="AO266:AO267"/>
    <mergeCell ref="AO171:AO172"/>
    <mergeCell ref="AM171:AM172"/>
    <mergeCell ref="AN171:AN172"/>
    <mergeCell ref="AM161:AM162"/>
    <mergeCell ref="L182:N183"/>
    <mergeCell ref="AJ182:AJ183"/>
    <mergeCell ref="AL150:AL151"/>
    <mergeCell ref="U143:W143"/>
    <mergeCell ref="O143:Q143"/>
    <mergeCell ref="AO146:AO147"/>
    <mergeCell ref="AN143:AP143"/>
    <mergeCell ref="AN154:AN155"/>
    <mergeCell ref="AN156:AN157"/>
    <mergeCell ref="AN150:AN151"/>
    <mergeCell ref="AP148:AP149"/>
    <mergeCell ref="AJ201:AJ202"/>
    <mergeCell ref="AJ199:AJ200"/>
    <mergeCell ref="AM208:AM209"/>
    <mergeCell ref="AP208:AP209"/>
    <mergeCell ref="AO206:AO207"/>
    <mergeCell ref="AO212:AO213"/>
    <mergeCell ref="AP212:AP213"/>
    <mergeCell ref="AO210:AO211"/>
    <mergeCell ref="AK223:AK224"/>
    <mergeCell ref="AL223:AL224"/>
    <mergeCell ref="AP223:AP224"/>
    <mergeCell ref="AN225:AN226"/>
    <mergeCell ref="A1:AQ1"/>
    <mergeCell ref="AS133:AS134"/>
    <mergeCell ref="AQ133:AQ134"/>
    <mergeCell ref="A133:A134"/>
    <mergeCell ref="B133:B134"/>
    <mergeCell ref="L133:N134"/>
    <mergeCell ref="AR127:AR128"/>
    <mergeCell ref="A52:A53"/>
    <mergeCell ref="B52:B53"/>
    <mergeCell ref="AJ266:AJ267"/>
    <mergeCell ref="AK266:AK267"/>
    <mergeCell ref="AM156:AM157"/>
    <mergeCell ref="AJ184:AJ185"/>
    <mergeCell ref="AJ180:AJ181"/>
    <mergeCell ref="AM186:AM187"/>
    <mergeCell ref="AL206:AL207"/>
    <mergeCell ref="AM206:AM207"/>
    <mergeCell ref="AL208:AL209"/>
    <mergeCell ref="AJ227:AJ228"/>
    <mergeCell ref="AM133:AM134"/>
    <mergeCell ref="A265:B265"/>
    <mergeCell ref="C265:E265"/>
    <mergeCell ref="F265:H265"/>
    <mergeCell ref="AP266:AP267"/>
    <mergeCell ref="AQ266:AQ267"/>
    <mergeCell ref="O135:Q136"/>
    <mergeCell ref="AN133:AN134"/>
    <mergeCell ref="AJ133:AJ134"/>
    <mergeCell ref="AP133:AP134"/>
    <mergeCell ref="AK50:AK51"/>
    <mergeCell ref="L265:N265"/>
    <mergeCell ref="O265:Q265"/>
    <mergeCell ref="AR270:AR271"/>
    <mergeCell ref="AS270:AS271"/>
    <mergeCell ref="AS268:AS269"/>
    <mergeCell ref="AQ270:AQ271"/>
    <mergeCell ref="AQ268:AQ269"/>
    <mergeCell ref="AR268:AR269"/>
    <mergeCell ref="AR266:AR267"/>
    <mergeCell ref="AS266:AS267"/>
    <mergeCell ref="AK268:AK269"/>
    <mergeCell ref="AL268:AL269"/>
    <mergeCell ref="AO268:AO269"/>
    <mergeCell ref="A266:A267"/>
    <mergeCell ref="A268:A269"/>
    <mergeCell ref="B268:B269"/>
    <mergeCell ref="F268:H269"/>
    <mergeCell ref="AJ268:AJ269"/>
    <mergeCell ref="B266:B267"/>
    <mergeCell ref="C266:E267"/>
    <mergeCell ref="AP268:AP269"/>
    <mergeCell ref="AM268:AM269"/>
    <mergeCell ref="AN268:AN269"/>
    <mergeCell ref="AN274:AN275"/>
    <mergeCell ref="AO274:AO275"/>
    <mergeCell ref="AM270:AM271"/>
    <mergeCell ref="AP270:AP271"/>
    <mergeCell ref="AN270:AN271"/>
    <mergeCell ref="AO270:AO271"/>
    <mergeCell ref="AP274:AP275"/>
    <mergeCell ref="A272:A273"/>
    <mergeCell ref="B272:B273"/>
    <mergeCell ref="L272:N273"/>
    <mergeCell ref="AJ272:AJ273"/>
    <mergeCell ref="AK272:AK273"/>
    <mergeCell ref="AL272:AL273"/>
    <mergeCell ref="A270:A271"/>
    <mergeCell ref="B270:B271"/>
    <mergeCell ref="I270:K271"/>
    <mergeCell ref="AJ270:AJ271"/>
    <mergeCell ref="AK270:AK271"/>
    <mergeCell ref="AL270:AL271"/>
    <mergeCell ref="AR274:AR275"/>
    <mergeCell ref="AS274:AS275"/>
    <mergeCell ref="AQ31:AQ32"/>
    <mergeCell ref="AR31:AR32"/>
    <mergeCell ref="AQ171:AQ172"/>
    <mergeCell ref="AR171:AR172"/>
    <mergeCell ref="AR107:AR108"/>
    <mergeCell ref="AS156:AS157"/>
    <mergeCell ref="AS107:AS108"/>
    <mergeCell ref="AS120:AS121"/>
    <mergeCell ref="A274:A275"/>
    <mergeCell ref="B274:B275"/>
    <mergeCell ref="O274:Q275"/>
    <mergeCell ref="AJ274:AJ275"/>
    <mergeCell ref="AK274:AK275"/>
    <mergeCell ref="AG31:AI32"/>
    <mergeCell ref="C36:E37"/>
    <mergeCell ref="L42:N43"/>
    <mergeCell ref="A40:A41"/>
    <mergeCell ref="B40:B41"/>
    <mergeCell ref="AQ274:AQ275"/>
    <mergeCell ref="AM272:AM273"/>
    <mergeCell ref="AN272:AN273"/>
    <mergeCell ref="AO272:AO273"/>
    <mergeCell ref="AP272:AP273"/>
    <mergeCell ref="AS31:AS32"/>
    <mergeCell ref="AS52:AS53"/>
    <mergeCell ref="AQ272:AQ273"/>
    <mergeCell ref="AR272:AR273"/>
    <mergeCell ref="AS272:AS273"/>
    <mergeCell ref="AL274:AL275"/>
    <mergeCell ref="AM274:AM275"/>
    <mergeCell ref="AJ137:AJ138"/>
    <mergeCell ref="A135:A136"/>
    <mergeCell ref="B135:B136"/>
    <mergeCell ref="AK52:AK53"/>
    <mergeCell ref="AL52:AL53"/>
    <mergeCell ref="AM52:AM53"/>
    <mergeCell ref="AN52:AN53"/>
    <mergeCell ref="AN73:AN74"/>
    <mergeCell ref="AL107:AL108"/>
    <mergeCell ref="AM107:AM108"/>
    <mergeCell ref="AN107:AN108"/>
    <mergeCell ref="AG52:AI53"/>
    <mergeCell ref="AK133:AK134"/>
    <mergeCell ref="AK135:AK136"/>
    <mergeCell ref="AL135:AL136"/>
    <mergeCell ref="AM135:AM136"/>
    <mergeCell ref="A99:A100"/>
    <mergeCell ref="AN120:AN121"/>
    <mergeCell ref="AN111:AP111"/>
    <mergeCell ref="AK107:AK108"/>
    <mergeCell ref="U111:W111"/>
    <mergeCell ref="A111:B111"/>
    <mergeCell ref="A107:A108"/>
    <mergeCell ref="AN95:AN96"/>
    <mergeCell ref="AO95:AO96"/>
    <mergeCell ref="AP95:AP96"/>
    <mergeCell ref="AO93:AO94"/>
    <mergeCell ref="AO91:AO92"/>
    <mergeCell ref="AM91:AM92"/>
    <mergeCell ref="AL93:AL94"/>
    <mergeCell ref="O111:Q111"/>
    <mergeCell ref="R111:T111"/>
    <mergeCell ref="A144:A145"/>
    <mergeCell ref="F143:H143"/>
    <mergeCell ref="I143:K143"/>
    <mergeCell ref="R143:T143"/>
    <mergeCell ref="A148:A149"/>
    <mergeCell ref="B148:B149"/>
    <mergeCell ref="I148:K149"/>
    <mergeCell ref="AJ148:AJ149"/>
    <mergeCell ref="AK148:AK149"/>
    <mergeCell ref="AL148:AL149"/>
    <mergeCell ref="AO148:AO149"/>
    <mergeCell ref="AN208:AN209"/>
    <mergeCell ref="AO208:AO209"/>
    <mergeCell ref="AJ171:AJ172"/>
    <mergeCell ref="AK171:AK172"/>
    <mergeCell ref="AL171:AL172"/>
    <mergeCell ref="AN182:AN183"/>
    <mergeCell ref="AO182:AO183"/>
    <mergeCell ref="A184:A185"/>
    <mergeCell ref="B184:B185"/>
    <mergeCell ref="O184:Q185"/>
    <mergeCell ref="L190:N190"/>
    <mergeCell ref="O190:Q190"/>
    <mergeCell ref="C191:E192"/>
    <mergeCell ref="I195:K196"/>
    <mergeCell ref="AO184:AO185"/>
    <mergeCell ref="AL182:AL183"/>
    <mergeCell ref="A176:A177"/>
    <mergeCell ref="B176:B177"/>
    <mergeCell ref="C176:E177"/>
    <mergeCell ref="AJ176:AJ177"/>
    <mergeCell ref="AK176:AK177"/>
    <mergeCell ref="R190:T190"/>
    <mergeCell ref="AN190:AP190"/>
    <mergeCell ref="U190:W190"/>
    <mergeCell ref="R220:T220"/>
    <mergeCell ref="R160:T160"/>
    <mergeCell ref="R175:T175"/>
    <mergeCell ref="R201:T202"/>
    <mergeCell ref="AR216:AR217"/>
    <mergeCell ref="AQ216:AQ217"/>
    <mergeCell ref="AO216:AO217"/>
    <mergeCell ref="AP216:AP217"/>
    <mergeCell ref="AL216:AL217"/>
    <mergeCell ref="AM216:AM217"/>
    <mergeCell ref="A227:A228"/>
    <mergeCell ref="B227:B228"/>
    <mergeCell ref="L227:N228"/>
    <mergeCell ref="AN229:AN230"/>
    <mergeCell ref="AK227:AK228"/>
    <mergeCell ref="AL227:AL228"/>
    <mergeCell ref="A186:A187"/>
    <mergeCell ref="B186:B187"/>
    <mergeCell ref="R186:T187"/>
    <mergeCell ref="AJ186:AJ187"/>
    <mergeCell ref="AJ216:AJ217"/>
    <mergeCell ref="AK216:AK217"/>
    <mergeCell ref="C190:E190"/>
    <mergeCell ref="F190:H190"/>
    <mergeCell ref="I190:K190"/>
    <mergeCell ref="A216:A217"/>
    <mergeCell ref="AN216:AN217"/>
    <mergeCell ref="AN205:AP205"/>
    <mergeCell ref="A160:B160"/>
    <mergeCell ref="AJ144:AJ145"/>
    <mergeCell ref="AL133:AL134"/>
    <mergeCell ref="AK144:AK145"/>
    <mergeCell ref="AJ139:AJ140"/>
    <mergeCell ref="AK139:AK140"/>
    <mergeCell ref="AL139:AL140"/>
    <mergeCell ref="AS131:AS132"/>
    <mergeCell ref="AS63:AS64"/>
    <mergeCell ref="R205:T205"/>
    <mergeCell ref="AK195:AK196"/>
    <mergeCell ref="AL195:AL196"/>
    <mergeCell ref="AM195:AM196"/>
    <mergeCell ref="AN195:AN196"/>
    <mergeCell ref="AM182:AM183"/>
    <mergeCell ref="U160:W160"/>
    <mergeCell ref="U175:W175"/>
    <mergeCell ref="AR135:AR136"/>
    <mergeCell ref="AR137:AR138"/>
    <mergeCell ref="AN137:AN138"/>
    <mergeCell ref="AO137:AO138"/>
    <mergeCell ref="AP137:AP138"/>
    <mergeCell ref="AQ137:AQ138"/>
    <mergeCell ref="AJ135:AJ136"/>
    <mergeCell ref="AR131:AR132"/>
    <mergeCell ref="AN127:AN128"/>
    <mergeCell ref="AQ127:AQ128"/>
    <mergeCell ref="AP131:AP132"/>
    <mergeCell ref="AS137:AS138"/>
    <mergeCell ref="AM99:AM100"/>
    <mergeCell ref="AN99:AN100"/>
    <mergeCell ref="AO99:AO100"/>
    <mergeCell ref="U99:W100"/>
    <mergeCell ref="AR14:AR15"/>
    <mergeCell ref="AS14:AS15"/>
    <mergeCell ref="A14:A15"/>
    <mergeCell ref="U14:W15"/>
    <mergeCell ref="AJ14:AJ15"/>
    <mergeCell ref="AK14:AK15"/>
    <mergeCell ref="AL14:AL15"/>
    <mergeCell ref="AM14:AM15"/>
    <mergeCell ref="B14:B15"/>
    <mergeCell ref="AP14:AP15"/>
    <mergeCell ref="AG16:AI17"/>
    <mergeCell ref="U29:W30"/>
    <mergeCell ref="AN27:AN28"/>
    <mergeCell ref="AO27:AO28"/>
    <mergeCell ref="AN29:AN30"/>
    <mergeCell ref="AO29:AO30"/>
    <mergeCell ref="AO14:AO15"/>
    <mergeCell ref="AP23:AP24"/>
    <mergeCell ref="AO25:AO26"/>
    <mergeCell ref="AR27:AR28"/>
    <mergeCell ref="AL16:AL17"/>
    <mergeCell ref="AM16:AM17"/>
    <mergeCell ref="AJ23:AJ24"/>
    <mergeCell ref="AL23:AL24"/>
    <mergeCell ref="AK23:AK24"/>
    <mergeCell ref="AO23:AO24"/>
    <mergeCell ref="AR21:AR22"/>
    <mergeCell ref="AR16:AR17"/>
    <mergeCell ref="AQ16:AQ17"/>
    <mergeCell ref="AS21:AS22"/>
    <mergeCell ref="AQ21:AQ22"/>
    <mergeCell ref="AS25:AS26"/>
    <mergeCell ref="AP27:AP28"/>
    <mergeCell ref="AJ27:AJ28"/>
    <mergeCell ref="AK27:AK28"/>
    <mergeCell ref="AL27:AL28"/>
    <mergeCell ref="AM27:AM28"/>
    <mergeCell ref="R27:T28"/>
    <mergeCell ref="AQ14:AQ15"/>
    <mergeCell ref="AL48:AL49"/>
    <mergeCell ref="AM48:AM49"/>
    <mergeCell ref="AL50:AL51"/>
    <mergeCell ref="AL44:AL45"/>
    <mergeCell ref="I40:K41"/>
    <mergeCell ref="F38:H39"/>
    <mergeCell ref="AJ42:AJ43"/>
    <mergeCell ref="A42:A43"/>
    <mergeCell ref="A38:A39"/>
    <mergeCell ref="O44:Q45"/>
    <mergeCell ref="AK36:AK37"/>
    <mergeCell ref="AL36:AL37"/>
    <mergeCell ref="AM36:AM37"/>
    <mergeCell ref="AN35:AP35"/>
    <mergeCell ref="AK38:AK39"/>
    <mergeCell ref="A48:A49"/>
    <mergeCell ref="A50:A51"/>
    <mergeCell ref="AM50:AM51"/>
    <mergeCell ref="AN50:AN51"/>
    <mergeCell ref="AO50:AO51"/>
    <mergeCell ref="AP50:AP51"/>
    <mergeCell ref="AM29:AM30"/>
    <mergeCell ref="F35:H35"/>
    <mergeCell ref="AO44:AO45"/>
    <mergeCell ref="AJ16:AJ17"/>
    <mergeCell ref="U50:W51"/>
    <mergeCell ref="AM73:AM74"/>
    <mergeCell ref="AM63:AM64"/>
    <mergeCell ref="AL63:AL64"/>
    <mergeCell ref="AP63:AP64"/>
    <mergeCell ref="AQ71:AQ72"/>
    <mergeCell ref="AP59:AP60"/>
    <mergeCell ref="AM57:AM58"/>
    <mergeCell ref="AN57:AN58"/>
    <mergeCell ref="U56:W56"/>
    <mergeCell ref="AS82:AS83"/>
    <mergeCell ref="AJ52:AJ53"/>
    <mergeCell ref="AP71:AP72"/>
    <mergeCell ref="AM71:AM72"/>
    <mergeCell ref="AN71:AN72"/>
    <mergeCell ref="AJ48:AJ49"/>
    <mergeCell ref="AP57:AP58"/>
    <mergeCell ref="AD73:AF74"/>
    <mergeCell ref="AP73:AP74"/>
    <mergeCell ref="AS59:AS60"/>
    <mergeCell ref="AK57:AK58"/>
    <mergeCell ref="AL71:AL72"/>
    <mergeCell ref="AN59:AN60"/>
    <mergeCell ref="AM82:AM83"/>
    <mergeCell ref="AN82:AN83"/>
    <mergeCell ref="AO82:AO83"/>
    <mergeCell ref="AO57:AO58"/>
    <mergeCell ref="AL65:AL66"/>
    <mergeCell ref="AM65:AM66"/>
    <mergeCell ref="AN65:AN66"/>
    <mergeCell ref="AL69:AL70"/>
    <mergeCell ref="AN69:AN70"/>
    <mergeCell ref="A46:A47"/>
    <mergeCell ref="B46:B47"/>
    <mergeCell ref="R46:T47"/>
    <mergeCell ref="AJ46:AJ47"/>
    <mergeCell ref="AK46:AK47"/>
    <mergeCell ref="AL46:AL47"/>
    <mergeCell ref="AM46:AM47"/>
    <mergeCell ref="AN46:AN47"/>
    <mergeCell ref="AO46:AO47"/>
    <mergeCell ref="AP46:AP47"/>
    <mergeCell ref="AQ46:AQ47"/>
    <mergeCell ref="AR46:AR47"/>
    <mergeCell ref="AS46:AS47"/>
    <mergeCell ref="A61:A62"/>
    <mergeCell ref="B61:B62"/>
    <mergeCell ref="I61:K62"/>
    <mergeCell ref="AJ61:AJ62"/>
    <mergeCell ref="AK61:AK62"/>
    <mergeCell ref="AL61:AL62"/>
    <mergeCell ref="AM61:AM62"/>
    <mergeCell ref="AN61:AN62"/>
    <mergeCell ref="AO61:AO62"/>
    <mergeCell ref="AP61:AP62"/>
    <mergeCell ref="AQ61:AQ62"/>
    <mergeCell ref="AR61:AR62"/>
    <mergeCell ref="AS61:AS62"/>
    <mergeCell ref="AS50:AS51"/>
    <mergeCell ref="AO48:AO49"/>
    <mergeCell ref="AP48:AP49"/>
    <mergeCell ref="B48:B49"/>
    <mergeCell ref="B50:B51"/>
    <mergeCell ref="R48:T49"/>
  </mergeCells>
  <phoneticPr fontId="2"/>
  <conditionalFormatting sqref="L180 I178 F176 O257 L165 I163 F161 O242 L195 I193 F191 L210 I208 F206 O212 O227 I268 F266 L225 I223 F221 L240 I238 F236 L255 I253 F251 O272 L270 T229:AI229 H161:I161 K161:L161 K163:L163 H176:I176 K176:L176 K178:L178 H191:I191 K191:L191 K193:L193 Q182:R182 H206:I206 K206:L206 N206:O206 K208:L208 N208:O208 N210:O210 H221:I221 K221:L221 N221:O221 K223:L223 N223:O223 N225:O225 H236:I236 K236:L236 N236:O236 K238:L238 N238:O238 N240:O240 H251:I251 K251:L251 N251:O251 K253:L253 N253:O253 N255:O255 H266:I266 K266:L266 N266:O266 K268:L268 N268:O268 N270:O270 R184 T169:AI169 R169 T184:AI184 R199 T199:AI199 R214 R206 T212:AI212 T210:AI210 T206:AI206 R210 R212 R208 T208:AI208 T214:AI214 R229 R221 T227:AI227 T225:AI225 T221:AI221 R225 R227 R223 T223:AI223 N163 Q178:R178 Q176:R176 O182 N176:O176 N178:O178 N180:O180 Q180:R180 Q197:R197 Q193:R193 Q191:R191 O197 N191:O191 N193:O193 N195:O195 Q195:R195 Q161:R161 Q163:R163 Q167:R167 Q165:R165 N161:O161 N165:O165 O167 U127 U129 U131 U133 U135 T161:AI161 T163:AI163 T165:AI165 T167:AI167 T176:AI176 T178:AI178 T180:AI180 T182:AI182 T191:AI191 T193:AI193 T195:AI195 T197:AI197 L40 I38 F36 H36:I36 K36 K38 I6 F4 H4:I4 U4 U6 U8 U10 U12 U97 AG16:AI16 U36 AI36 N40:O40 O42 U38 AG50 AI38 AI40 AI42 AI44 AI48 AI50 U48 AI89 AI91 AI97 AI99 W97 AG99 W137 W4 W6 W8 W10 W12 U14:W14 I59 F57 H57:I57 Q57:R57 Q59:R59 Q63:R63 R65 T57:U57 T59:U59 T63:U63 T65:U65 U67 U69 AG73:AI73 W57 AI59 AI63 AI65 AI67 AI69 AI71 W59 W63 W65 W67 AG69 U71:W71 F21 H21 U27 AG31:AI31 U29:W29 AG71 AG67 AG65 AG63 AG59 AG57 AG97 AG91 AG89 AI101 AI103 AI105 AG101 AG103 AG105 W36:X36 Z36:AA36 AC36:AD36 AF36:AG36 W38:X38 W40:X40 W42:X42 Z38:AA38 AC38:AD38 AF38:AG38 Z40:AA40 AC40:AD40 AF40:AG40 Z42:AA42 AC42:AD42 AF42:AG42 W48:X48 AF44:AG44 Z48:AA48 AC48:AD48 AF48:AG48 W44:X44 Z44:AA44 AC44:AD44 U112:AI112 U114:AI114 U116:AI116 U120:AI120 U122:AI122 AF131:AI131 AF127:AI127 AF133:AI133 AF129:AI129 W127:X127 Z127:AA127 AC127:AD127 W129:X129 Z129:AA129 AC129:AD129 W131:X131 Z131:AA131 AC131:AD131 W133:X133 Z133:AA133 AC133:AD133 W135:X135 Z135:AA135 AC135:AD135 AF135:AI135 Z137 AC137 AF137 X144:AI144 X146:AI146 X148:AI148 X150:AI150 W21:X21 Z21:AA21 AC21:AD21 AF21:AG21 AI21 W23:X23 Z23:AA23 AC23:AD23 AF23:AG23 AI23 W25:X25 Z25:AA25 AC25:AD25 AF25:AG25 AI25 Q40:R40 Q42:R42 T40:U40 T42:U42 R44 T44:U44 K57:L57 N57:O57 K59:L59 N59:O59 O63 U21 U23 U25 K4 K6 L23 L25 O21 Q21 N23 N25:O25 Q25">
    <cfRule type="expression" dxfId="285" priority="174" stopIfTrue="1">
      <formula>$AS$1&lt;2</formula>
    </cfRule>
  </conditionalFormatting>
  <conditionalFormatting sqref="AN176:AN187 AP266:AQ275 AN161:AN172 AP206:AQ217 AN251:AN262 AN236:AN247 AP236:AQ247 AP251:AQ262 AN266:AN275 AP161:AQ172 AN221:AN232 AP176:AQ187 AN206:AN217 AP221:AQ232 AN191:AN202 AP191:AQ202 AN127:AN140 AP127:AQ140 AP4:AQ5 AP16:AQ17 AN144:AN157 AP144:AP157 AQ6:AQ13 AP21:AQ32 AN36:AN54 AP36:AQ54 AN78:AN85 AP78:AQ85 AN57:AN75 AP57:AQ75 AN4:AN17 AP6:AP15 AN21:AN32 AN89:AN108 AP89:AQ108 AN112:AN123 AP112:AQ123">
    <cfRule type="expression" dxfId="284" priority="175" stopIfTrue="1">
      <formula>$AS$1=1</formula>
    </cfRule>
  </conditionalFormatting>
  <conditionalFormatting sqref="AQ144:AQ157">
    <cfRule type="expression" dxfId="283" priority="178" stopIfTrue="1">
      <formula>$AP$1=1</formula>
    </cfRule>
  </conditionalFormatting>
  <conditionalFormatting sqref="O163">
    <cfRule type="expression" dxfId="282" priority="164" stopIfTrue="1">
      <formula>$AS$1&lt;2</formula>
    </cfRule>
  </conditionalFormatting>
  <conditionalFormatting sqref="W127 Z127 AC127 AF127">
    <cfRule type="expression" dxfId="281" priority="143" stopIfTrue="1">
      <formula>$AS$1&lt;2</formula>
    </cfRule>
  </conditionalFormatting>
  <conditionalFormatting sqref="AI127">
    <cfRule type="expression" dxfId="280" priority="142" stopIfTrue="1">
      <formula>$AS$1&lt;2</formula>
    </cfRule>
  </conditionalFormatting>
  <conditionalFormatting sqref="W129 Z129 AC129 AF129">
    <cfRule type="expression" dxfId="279" priority="141" stopIfTrue="1">
      <formula>$AS$1&lt;2</formula>
    </cfRule>
  </conditionalFormatting>
  <conditionalFormatting sqref="W131 Z131 AC131 AF131">
    <cfRule type="expression" dxfId="278" priority="140" stopIfTrue="1">
      <formula>$AS$1&lt;2</formula>
    </cfRule>
  </conditionalFormatting>
  <conditionalFormatting sqref="W133 Z133 AC133 AF133">
    <cfRule type="expression" dxfId="277" priority="139" stopIfTrue="1">
      <formula>$AS$1&lt;2</formula>
    </cfRule>
  </conditionalFormatting>
  <conditionalFormatting sqref="W135 Z135 AC135 AF135">
    <cfRule type="expression" dxfId="276" priority="138" stopIfTrue="1">
      <formula>$AS$1&lt;2</formula>
    </cfRule>
  </conditionalFormatting>
  <conditionalFormatting sqref="AI129">
    <cfRule type="expression" dxfId="275" priority="137" stopIfTrue="1">
      <formula>$AS$1&lt;2</formula>
    </cfRule>
  </conditionalFormatting>
  <conditionalFormatting sqref="AI131">
    <cfRule type="expression" dxfId="274" priority="136" stopIfTrue="1">
      <formula>$AS$1&lt;2</formula>
    </cfRule>
  </conditionalFormatting>
  <conditionalFormatting sqref="AI133">
    <cfRule type="expression" dxfId="273" priority="135" stopIfTrue="1">
      <formula>$AS$1&lt;2</formula>
    </cfRule>
  </conditionalFormatting>
  <conditionalFormatting sqref="AI135">
    <cfRule type="expression" dxfId="272" priority="134" stopIfTrue="1">
      <formula>$AS$1&lt;2</formula>
    </cfRule>
  </conditionalFormatting>
  <conditionalFormatting sqref="AG137:AI137">
    <cfRule type="expression" dxfId="271" priority="133" stopIfTrue="1">
      <formula>$AS$1&lt;2</formula>
    </cfRule>
  </conditionalFormatting>
  <conditionalFormatting sqref="AI137">
    <cfRule type="expression" dxfId="270" priority="132" stopIfTrue="1">
      <formula>$AS$1&lt;2</formula>
    </cfRule>
  </conditionalFormatting>
  <conditionalFormatting sqref="W127 Z127 AC127 AF127">
    <cfRule type="expression" dxfId="269" priority="124" stopIfTrue="1">
      <formula>$AS$1&lt;2</formula>
    </cfRule>
  </conditionalFormatting>
  <conditionalFormatting sqref="W129 Z129 AC129 AF129">
    <cfRule type="expression" dxfId="268" priority="119" stopIfTrue="1">
      <formula>$AS$1&lt;2</formula>
    </cfRule>
  </conditionalFormatting>
  <conditionalFormatting sqref="W131 Z131 AC131 AF131">
    <cfRule type="expression" dxfId="267" priority="118" stopIfTrue="1">
      <formula>$AS$1&lt;2</formula>
    </cfRule>
  </conditionalFormatting>
  <conditionalFormatting sqref="W133 Z133 AC133 AF133">
    <cfRule type="expression" dxfId="266" priority="117" stopIfTrue="1">
      <formula>$AS$1&lt;2</formula>
    </cfRule>
  </conditionalFormatting>
  <conditionalFormatting sqref="W135 Z135 AC135 AF135">
    <cfRule type="expression" dxfId="265" priority="116" stopIfTrue="1">
      <formula>$AS$1&lt;2</formula>
    </cfRule>
  </conditionalFormatting>
  <conditionalFormatting sqref="U137 X137 AA137 AD137">
    <cfRule type="expression" dxfId="264" priority="115" stopIfTrue="1">
      <formula>$AS$1&lt;2</formula>
    </cfRule>
  </conditionalFormatting>
  <conditionalFormatting sqref="W137 Z137 AC137 AF137">
    <cfRule type="expression" dxfId="263" priority="114" stopIfTrue="1">
      <formula>$AS$1&lt;2</formula>
    </cfRule>
  </conditionalFormatting>
  <conditionalFormatting sqref="AQ14:AQ15">
    <cfRule type="expression" dxfId="262" priority="85" stopIfTrue="1">
      <formula>$AS$1=1</formula>
    </cfRule>
  </conditionalFormatting>
  <conditionalFormatting sqref="AC89 AC91 AC97 AC99 AA99 AA97 AA91 AA89 AC101 AA101">
    <cfRule type="expression" dxfId="261" priority="75" stopIfTrue="1">
      <formula>$AS$1&lt;2</formula>
    </cfRule>
  </conditionalFormatting>
  <conditionalFormatting sqref="W69">
    <cfRule type="expression" dxfId="260" priority="82" stopIfTrue="1">
      <formula>$AS$1&lt;2</formula>
    </cfRule>
  </conditionalFormatting>
  <conditionalFormatting sqref="AI57">
    <cfRule type="expression" dxfId="259" priority="81" stopIfTrue="1">
      <formula>$AS$1&lt;2</formula>
    </cfRule>
  </conditionalFormatting>
  <conditionalFormatting sqref="W27">
    <cfRule type="expression" dxfId="258" priority="80" stopIfTrue="1">
      <formula>$AS$1&lt;2</formula>
    </cfRule>
  </conditionalFormatting>
  <conditionalFormatting sqref="X69 X71 X67 X65 X63 X59 X57 Z69:AA69 Z71:AA71 Z67:AA67 Z65:AA65 Z63:AA63 Z59:AA59 AA57 X73:AF73 AF59 AF63 AF65 AF67 AF69 AF71 AC69:AD69 AC71:AD71 AC67:AD67 AC65:AD65 AC63:AD63 AC59:AD59 AD57">
    <cfRule type="expression" dxfId="257" priority="78" stopIfTrue="1">
      <formula>$AS$1&lt;2</formula>
    </cfRule>
  </conditionalFormatting>
  <conditionalFormatting sqref="Z57 AC57 AF57">
    <cfRule type="expression" dxfId="256" priority="77" stopIfTrue="1">
      <formula>$AS$1&lt;2</formula>
    </cfRule>
  </conditionalFormatting>
  <conditionalFormatting sqref="Z89 Z91 Z97 Z99 X99 X97 X91 X89">
    <cfRule type="expression" dxfId="255" priority="76" stopIfTrue="1">
      <formula>$AS$1&lt;2</formula>
    </cfRule>
  </conditionalFormatting>
  <conditionalFormatting sqref="AF89 AF91 AF97 AF99 AD99 AD97 AD91 AD89 AF101 AF103 AD101 AD103">
    <cfRule type="expression" dxfId="254" priority="74" stopIfTrue="1">
      <formula>$AS$1&lt;2</formula>
    </cfRule>
  </conditionalFormatting>
  <conditionalFormatting sqref="U91 U89 W89 W91">
    <cfRule type="expression" dxfId="253" priority="70" stopIfTrue="1">
      <formula>$AS$1&lt;2</formula>
    </cfRule>
  </conditionalFormatting>
  <conditionalFormatting sqref="U93 W93 W95 U95">
    <cfRule type="expression" dxfId="252" priority="68" stopIfTrue="1">
      <formula>$AS$1&lt;2</formula>
    </cfRule>
  </conditionalFormatting>
  <conditionalFormatting sqref="X93 Z93 Z95 X95">
    <cfRule type="expression" dxfId="251" priority="67" stopIfTrue="1">
      <formula>$AS$1&lt;2</formula>
    </cfRule>
  </conditionalFormatting>
  <conditionalFormatting sqref="AA93 AC93 AC95 AA95">
    <cfRule type="expression" dxfId="250" priority="66" stopIfTrue="1">
      <formula>$AS$1&lt;2</formula>
    </cfRule>
  </conditionalFormatting>
  <conditionalFormatting sqref="AD93 AF93 AF95 AD95">
    <cfRule type="expression" dxfId="249" priority="65" stopIfTrue="1">
      <formula>$AS$1&lt;2</formula>
    </cfRule>
  </conditionalFormatting>
  <conditionalFormatting sqref="AG93 AI93 AI95 AG95">
    <cfRule type="expression" dxfId="248" priority="64" stopIfTrue="1">
      <formula>$AS$1&lt;2</formula>
    </cfRule>
  </conditionalFormatting>
  <conditionalFormatting sqref="X4 X6 X8 X10 X12 Z4 Z6 Z8 Z10 Z12 X14:Z14">
    <cfRule type="expression" dxfId="247" priority="59" stopIfTrue="1">
      <formula>$AS$1&lt;2</formula>
    </cfRule>
  </conditionalFormatting>
  <conditionalFormatting sqref="AA4 AA6 AA8 AA10 AA12 AC4 AC6 AC8 AC10 AC12 AA14:AC14">
    <cfRule type="expression" dxfId="246" priority="58" stopIfTrue="1">
      <formula>$AS$1&lt;2</formula>
    </cfRule>
  </conditionalFormatting>
  <conditionalFormatting sqref="AD4 AD6 AD8 AD10 AD12 AF4 AF6 AF8 AF10 AF12 AD14:AF14">
    <cfRule type="expression" dxfId="245" priority="57" stopIfTrue="1">
      <formula>$AS$1&lt;2</formula>
    </cfRule>
  </conditionalFormatting>
  <conditionalFormatting sqref="AG4 AG6 AG8 AG10 AG12 AI4 AI6 AI8 AI10 AI12 AG14:AI14">
    <cfRule type="expression" dxfId="244" priority="56" stopIfTrue="1">
      <formula>$AS$1&lt;2</formula>
    </cfRule>
  </conditionalFormatting>
  <conditionalFormatting sqref="X27 Z27 X29:Z29">
    <cfRule type="expression" dxfId="243" priority="51" stopIfTrue="1">
      <formula>$AS$1&lt;2</formula>
    </cfRule>
  </conditionalFormatting>
  <conditionalFormatting sqref="AA27 AC27 AA29:AC29">
    <cfRule type="expression" dxfId="242" priority="50" stopIfTrue="1">
      <formula>$AS$1&lt;2</formula>
    </cfRule>
  </conditionalFormatting>
  <conditionalFormatting sqref="AD27 AF27 AD29:AF29">
    <cfRule type="expression" dxfId="241" priority="49" stopIfTrue="1">
      <formula>$AS$1&lt;2</formula>
    </cfRule>
  </conditionalFormatting>
  <conditionalFormatting sqref="AG27 AI27 AG29:AI29">
    <cfRule type="expression" dxfId="240" priority="48" stopIfTrue="1">
      <formula>$AS$1&lt;2</formula>
    </cfRule>
  </conditionalFormatting>
  <conditionalFormatting sqref="L38 L36 N36 N38">
    <cfRule type="expression" dxfId="239" priority="47" stopIfTrue="1">
      <formula>$AS$1&lt;2</formula>
    </cfRule>
  </conditionalFormatting>
  <conditionalFormatting sqref="O38 O36 Q38:R38 Q36:R36 T36 T38">
    <cfRule type="expression" dxfId="238" priority="46" stopIfTrue="1">
      <formula>$AS$1&lt;2</formula>
    </cfRule>
  </conditionalFormatting>
  <conditionalFormatting sqref="L93 I91 F89 H89:I89 K89 K91 N93">
    <cfRule type="expression" dxfId="237" priority="43" stopIfTrue="1">
      <formula>$AS$1&lt;2</formula>
    </cfRule>
  </conditionalFormatting>
  <conditionalFormatting sqref="L91 L89 N89 N91">
    <cfRule type="expression" dxfId="236" priority="42" stopIfTrue="1">
      <formula>$AS$1&lt;2</formula>
    </cfRule>
  </conditionalFormatting>
  <conditionalFormatting sqref="R120 T120">
    <cfRule type="expression" dxfId="235" priority="40" stopIfTrue="1">
      <formula>$AS$1&lt;2</formula>
    </cfRule>
  </conditionalFormatting>
  <conditionalFormatting sqref="L116 I114 F112 H112:I112 K112 K114 N116">
    <cfRule type="expression" dxfId="234" priority="38" stopIfTrue="1">
      <formula>$AS$1&lt;2</formula>
    </cfRule>
  </conditionalFormatting>
  <conditionalFormatting sqref="L114 L112 N112:O112 Q112:R112 T112 N114:O114 Q114:R114 T114">
    <cfRule type="expression" dxfId="233" priority="37" stopIfTrue="1">
      <formula>$AS$1&lt;2</formula>
    </cfRule>
  </conditionalFormatting>
  <conditionalFormatting sqref="R135 T135">
    <cfRule type="expression" dxfId="232" priority="32" stopIfTrue="1">
      <formula>$AS$1&lt;2</formula>
    </cfRule>
  </conditionalFormatting>
  <conditionalFormatting sqref="R127 T127 R129 R131 R133 T129 T131 T133">
    <cfRule type="expression" dxfId="231" priority="31" stopIfTrue="1">
      <formula>$AS$1&lt;2</formula>
    </cfRule>
  </conditionalFormatting>
  <conditionalFormatting sqref="L131 I129 F127 H127:I127 K127 K129 N131:O131 O133 Q131 Q133">
    <cfRule type="expression" dxfId="230" priority="30" stopIfTrue="1">
      <formula>$AS$1&lt;2</formula>
    </cfRule>
  </conditionalFormatting>
  <conditionalFormatting sqref="L129 L127 N127 N129">
    <cfRule type="expression" dxfId="229" priority="29" stopIfTrue="1">
      <formula>$AS$1&lt;2</formula>
    </cfRule>
  </conditionalFormatting>
  <conditionalFormatting sqref="O129 O127 Q127 Q129">
    <cfRule type="expression" dxfId="228" priority="28" stopIfTrue="1">
      <formula>$AS$1&lt;2</formula>
    </cfRule>
  </conditionalFormatting>
  <conditionalFormatting sqref="R152 T152">
    <cfRule type="expression" dxfId="227" priority="27" stopIfTrue="1">
      <formula>$AS$1&lt;2</formula>
    </cfRule>
  </conditionalFormatting>
  <conditionalFormatting sqref="R144 T144 R146 R148 R150 T146 T148 T150">
    <cfRule type="expression" dxfId="226" priority="26" stopIfTrue="1">
      <formula>$AS$1&lt;2</formula>
    </cfRule>
  </conditionalFormatting>
  <conditionalFormatting sqref="L148 I146 F144 H144:I144 K144 K146 N148:O148 O150 Q148 Q150">
    <cfRule type="expression" dxfId="225" priority="25" stopIfTrue="1">
      <formula>$AS$1&lt;2</formula>
    </cfRule>
  </conditionalFormatting>
  <conditionalFormatting sqref="L146 L144 N144 N146">
    <cfRule type="expression" dxfId="224" priority="24" stopIfTrue="1">
      <formula>$AS$1&lt;2</formula>
    </cfRule>
  </conditionalFormatting>
  <conditionalFormatting sqref="O146 O144 Q144 Q146">
    <cfRule type="expression" dxfId="223" priority="23" stopIfTrue="1">
      <formula>$AS$1&lt;2</formula>
    </cfRule>
  </conditionalFormatting>
  <conditionalFormatting sqref="U152 W152">
    <cfRule type="expression" dxfId="222" priority="22" stopIfTrue="1">
      <formula>$AS$1&lt;2</formula>
    </cfRule>
  </conditionalFormatting>
  <conditionalFormatting sqref="U144 W144 U146 U148 U150 W146 W148 W150">
    <cfRule type="expression" dxfId="221" priority="21" stopIfTrue="1">
      <formula>$AS$1&lt;2</formula>
    </cfRule>
  </conditionalFormatting>
  <conditionalFormatting sqref="U154 W154">
    <cfRule type="expression" dxfId="220" priority="20" stopIfTrue="1">
      <formula>$AS$1&lt;2</formula>
    </cfRule>
  </conditionalFormatting>
  <conditionalFormatting sqref="I80 F78 H78:I78 K78 K80 O78 O80 O84 Q78:R78 Q80:R80 Q84:R84 T78:U78 T80:U80 T84:U84 W78 AI80 AI84 W80 W84 AG84 AG80 AG78">
    <cfRule type="expression" dxfId="219" priority="19" stopIfTrue="1">
      <formula>$AS$1&lt;2</formula>
    </cfRule>
  </conditionalFormatting>
  <conditionalFormatting sqref="AI78">
    <cfRule type="expression" dxfId="218" priority="18" stopIfTrue="1">
      <formula>$AS$1&lt;2</formula>
    </cfRule>
  </conditionalFormatting>
  <conditionalFormatting sqref="X84 X80 X78 Z84:AA84 Z80:AA80 AA78 AF80 AF84 AC84:AD84 AC80:AD80 AD78">
    <cfRule type="expression" dxfId="217" priority="17" stopIfTrue="1">
      <formula>$AS$1&lt;2</formula>
    </cfRule>
  </conditionalFormatting>
  <conditionalFormatting sqref="Z78 AC78 AF78">
    <cfRule type="expression" dxfId="216" priority="16" stopIfTrue="1">
      <formula>$AS$1&lt;2</formula>
    </cfRule>
  </conditionalFormatting>
  <conditionalFormatting sqref="T89 T91 T93 T95 O89 O91 O93 Q89:R89 Q91:R91 Q93:R93 O95 Q95:R95">
    <cfRule type="expression" dxfId="215" priority="14" stopIfTrue="1">
      <formula>$AS$1&lt;2</formula>
    </cfRule>
  </conditionalFormatting>
  <conditionalFormatting sqref="AI46 U46 W46:X46 Z46:AA46 AC46:AD46 AF46:AG46">
    <cfRule type="expression" dxfId="214" priority="12" stopIfTrue="1">
      <formula>$AS$1&lt;2</formula>
    </cfRule>
  </conditionalFormatting>
  <conditionalFormatting sqref="Q61:R61 T61:U61 AI61 W61 AG61 L61 N61:O61">
    <cfRule type="expression" dxfId="213" priority="11" stopIfTrue="1">
      <formula>$AS$1&lt;2</formula>
    </cfRule>
  </conditionalFormatting>
  <conditionalFormatting sqref="X61 Z61:AA61 AF61 AC61:AD61">
    <cfRule type="expression" dxfId="212" priority="10" stopIfTrue="1">
      <formula>$AS$1&lt;2</formula>
    </cfRule>
  </conditionalFormatting>
  <conditionalFormatting sqref="O82 Q82:R82 T82:U82 AI82 W82 AG82">
    <cfRule type="expression" dxfId="211" priority="9" stopIfTrue="1">
      <formula>$AS$1&lt;2</formula>
    </cfRule>
  </conditionalFormatting>
  <conditionalFormatting sqref="X82 Z82:AA82 AF82 AC82:AD82">
    <cfRule type="expression" dxfId="210" priority="8" stopIfTrue="1">
      <formula>$AS$1&lt;2</formula>
    </cfRule>
  </conditionalFormatting>
  <conditionalFormatting sqref="O116 Q116:R116 T116">
    <cfRule type="expression" dxfId="209" priority="5" stopIfTrue="1">
      <formula>$AS$1&lt;2</formula>
    </cfRule>
  </conditionalFormatting>
  <conditionalFormatting sqref="O118 Q118:R118 T118">
    <cfRule type="expression" dxfId="208" priority="4" stopIfTrue="1">
      <formula>$AS$1&lt;2</formula>
    </cfRule>
  </conditionalFormatting>
  <conditionalFormatting sqref="L4 L6 L8 N4:O4 N6:O6 N8:O8 O10 T4 T6 T8 T10 Q4:R4 Q6:R6 Q8:R8 Q10:R10">
    <cfRule type="expression" dxfId="207" priority="3" stopIfTrue="1">
      <formula>$AS$1&lt;2</formula>
    </cfRule>
  </conditionalFormatting>
  <conditionalFormatting sqref="I21 I23 K21 K23">
    <cfRule type="expression" dxfId="206" priority="2" stopIfTrue="1">
      <formula>$AS$1&lt;2</formula>
    </cfRule>
  </conditionalFormatting>
  <conditionalFormatting sqref="R21 R23 T21 T23">
    <cfRule type="expression" dxfId="205" priority="1" stopIfTrue="1">
      <formula>$AS$1&lt;2</formula>
    </cfRule>
  </conditionalFormatting>
  <printOptions horizontalCentered="1"/>
  <pageMargins left="0.15748031496062992" right="0" top="0" bottom="0" header="0.11811023622047245" footer="0.19685039370078741"/>
  <pageSetup paperSize="9" scale="70" orientation="portrait" horizontalDpi="4294967294" r:id="rId1"/>
  <headerFooter alignWithMargins="0"/>
  <rowBreaks count="1" manualBreakCount="1">
    <brk id="75" max="42"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B9786-FEE5-468A-A5E0-7405F8677548}">
  <sheetPr>
    <tabColor indexed="44"/>
  </sheetPr>
  <dimension ref="B2:AR124"/>
  <sheetViews>
    <sheetView showGridLines="0" topLeftCell="A4" zoomScale="70" workbookViewId="0">
      <selection activeCell="N33" sqref="N33"/>
    </sheetView>
  </sheetViews>
  <sheetFormatPr defaultRowHeight="13.5"/>
  <cols>
    <col min="2" max="2" width="9.125" bestFit="1" customWidth="1"/>
    <col min="3" max="3" width="8.125" bestFit="1" customWidth="1"/>
    <col min="4" max="4" width="3" bestFit="1" customWidth="1"/>
    <col min="5" max="5" width="3.75" bestFit="1" customWidth="1"/>
    <col min="6" max="6" width="4.25" bestFit="1" customWidth="1"/>
    <col min="7" max="7" width="3.75" bestFit="1" customWidth="1"/>
    <col min="8" max="8" width="8.125" bestFit="1" customWidth="1"/>
    <col min="9" max="9" width="3.125" bestFit="1" customWidth="1"/>
    <col min="10" max="10" width="3.875" bestFit="1" customWidth="1"/>
    <col min="11" max="11" width="3" bestFit="1" customWidth="1"/>
    <col min="12" max="14" width="4.25" bestFit="1" customWidth="1"/>
    <col min="15" max="15" width="4.375" customWidth="1"/>
    <col min="16" max="17" width="3.875" bestFit="1" customWidth="1"/>
    <col min="18" max="18" width="3" bestFit="1" customWidth="1"/>
    <col min="19" max="21" width="4.25" bestFit="1" customWidth="1"/>
    <col min="22" max="22" width="3.875" bestFit="1" customWidth="1"/>
    <col min="29" max="29" width="6.375" bestFit="1" customWidth="1"/>
    <col min="30" max="30" width="5.625" bestFit="1" customWidth="1"/>
    <col min="36" max="39" width="2.5" bestFit="1" customWidth="1"/>
    <col min="40" max="40" width="3.5" bestFit="1" customWidth="1"/>
    <col min="41" max="42" width="2.5" bestFit="1" customWidth="1"/>
    <col min="43" max="44" width="3.5" bestFit="1" customWidth="1"/>
    <col min="45" max="46" width="3.75" bestFit="1" customWidth="1"/>
    <col min="47" max="47" width="3.75" customWidth="1"/>
    <col min="48" max="51" width="3.5" bestFit="1" customWidth="1"/>
  </cols>
  <sheetData>
    <row r="2" spans="2:44" ht="14.25" thickBot="1">
      <c r="E2">
        <f>SUBTOTAL(3,E4:E146)</f>
        <v>30</v>
      </c>
      <c r="AC2">
        <f>SUBTOTAL(3,AC4:AC134)</f>
        <v>121</v>
      </c>
      <c r="AD2">
        <f>SUBTOTAL(3,AD4:AD134)</f>
        <v>121</v>
      </c>
    </row>
    <row r="3" spans="2:44">
      <c r="B3" t="s">
        <v>446</v>
      </c>
      <c r="C3" t="s">
        <v>447</v>
      </c>
      <c r="E3" t="s">
        <v>448</v>
      </c>
      <c r="G3" t="s">
        <v>449</v>
      </c>
      <c r="Z3" t="s">
        <v>450</v>
      </c>
      <c r="AA3" t="s">
        <v>448</v>
      </c>
      <c r="AB3" t="s">
        <v>449</v>
      </c>
      <c r="AC3" t="s">
        <v>446</v>
      </c>
      <c r="AD3" t="s">
        <v>447</v>
      </c>
      <c r="AJ3">
        <v>1</v>
      </c>
      <c r="AK3">
        <v>2</v>
      </c>
      <c r="AL3">
        <v>3</v>
      </c>
      <c r="AM3">
        <v>4</v>
      </c>
      <c r="AN3">
        <v>5</v>
      </c>
      <c r="AO3" s="188">
        <f>AJ3</f>
        <v>1</v>
      </c>
      <c r="AP3" s="194">
        <f>AN3</f>
        <v>5</v>
      </c>
      <c r="AQ3" s="188">
        <f>AK3</f>
        <v>2</v>
      </c>
      <c r="AR3" s="189">
        <f>AM3</f>
        <v>4</v>
      </c>
    </row>
    <row r="4" spans="2:44">
      <c r="B4" t="s">
        <v>43</v>
      </c>
      <c r="C4">
        <v>1</v>
      </c>
      <c r="D4" s="121">
        <v>1</v>
      </c>
      <c r="E4" s="121" t="str">
        <f>AA4</f>
        <v>A1</v>
      </c>
      <c r="F4" s="121" t="s">
        <v>452</v>
      </c>
      <c r="G4" s="121" t="str">
        <f>AB4</f>
        <v>A5</v>
      </c>
      <c r="H4" s="141" t="str">
        <f>IF(E4&lt;G4,"OK","NG")</f>
        <v>OK</v>
      </c>
      <c r="I4" t="s">
        <v>44</v>
      </c>
      <c r="J4">
        <v>1</v>
      </c>
      <c r="K4" s="121">
        <v>1</v>
      </c>
      <c r="L4" s="121" t="str">
        <f>AA33</f>
        <v>B1</v>
      </c>
      <c r="M4" s="121" t="s">
        <v>452</v>
      </c>
      <c r="N4" s="121" t="str">
        <f>AB33</f>
        <v>B5</v>
      </c>
      <c r="O4" s="141" t="str">
        <f>IF(L4&lt;N4,"OK","NG")</f>
        <v>OK</v>
      </c>
      <c r="P4" t="s">
        <v>45</v>
      </c>
      <c r="Q4">
        <v>1</v>
      </c>
      <c r="R4" s="121">
        <v>2</v>
      </c>
      <c r="S4" s="121" t="str">
        <f>AA62</f>
        <v>C1</v>
      </c>
      <c r="T4" s="121" t="s">
        <v>452</v>
      </c>
      <c r="U4" s="121" t="str">
        <f>AB62</f>
        <v>C5</v>
      </c>
      <c r="V4" s="141" t="str">
        <f>IF(S4&lt;U4,"OK","NG")</f>
        <v>OK</v>
      </c>
      <c r="Z4" s="196">
        <v>1</v>
      </c>
      <c r="AA4" s="196" t="s">
        <v>8</v>
      </c>
      <c r="AB4" s="196" t="s">
        <v>87</v>
      </c>
      <c r="AC4" t="s">
        <v>43</v>
      </c>
      <c r="AD4">
        <v>1</v>
      </c>
      <c r="AG4">
        <v>1</v>
      </c>
      <c r="AH4">
        <v>4</v>
      </c>
      <c r="AJ4">
        <f>AN3</f>
        <v>5</v>
      </c>
      <c r="AK4">
        <f>AJ3</f>
        <v>1</v>
      </c>
      <c r="AL4">
        <f t="shared" ref="AL4:AN7" si="0">AK3</f>
        <v>2</v>
      </c>
      <c r="AM4">
        <f t="shared" si="0"/>
        <v>3</v>
      </c>
      <c r="AN4">
        <f t="shared" si="0"/>
        <v>4</v>
      </c>
      <c r="AO4" s="190">
        <f>AJ4</f>
        <v>5</v>
      </c>
      <c r="AP4">
        <f>AN4</f>
        <v>4</v>
      </c>
      <c r="AQ4" s="190">
        <f>AK4</f>
        <v>1</v>
      </c>
      <c r="AR4" s="191">
        <f>AM4</f>
        <v>3</v>
      </c>
    </row>
    <row r="5" spans="2:44">
      <c r="B5" t="s">
        <v>43</v>
      </c>
      <c r="C5">
        <v>2</v>
      </c>
      <c r="D5" s="121">
        <v>2</v>
      </c>
      <c r="E5" s="121" t="str">
        <f t="shared" ref="E5:E32" si="1">AA5</f>
        <v>A2</v>
      </c>
      <c r="F5" s="121" t="s">
        <v>452</v>
      </c>
      <c r="G5" s="121" t="str">
        <f t="shared" ref="G5:G32" si="2">AB5</f>
        <v>A4</v>
      </c>
      <c r="H5" s="141" t="str">
        <f t="shared" ref="H5:H31" si="3">IF(E5&lt;G5,"OK","NG")</f>
        <v>OK</v>
      </c>
      <c r="I5" t="s">
        <v>44</v>
      </c>
      <c r="J5">
        <v>2</v>
      </c>
      <c r="K5" s="121">
        <v>1</v>
      </c>
      <c r="L5" s="121" t="str">
        <f t="shared" ref="L5:L31" si="4">AA34</f>
        <v>B2</v>
      </c>
      <c r="M5" s="121" t="s">
        <v>452</v>
      </c>
      <c r="N5" s="121" t="str">
        <f t="shared" ref="N5:N31" si="5">AB34</f>
        <v>B4</v>
      </c>
      <c r="O5" s="141" t="str">
        <f t="shared" ref="O5:O31" si="6">IF(L5&lt;N5,"OK","NG")</f>
        <v>OK</v>
      </c>
      <c r="P5" t="s">
        <v>45</v>
      </c>
      <c r="Q5">
        <v>2</v>
      </c>
      <c r="R5" s="121">
        <v>2</v>
      </c>
      <c r="S5" s="121" t="str">
        <f t="shared" ref="S5:S31" si="7">AA63</f>
        <v>C2</v>
      </c>
      <c r="T5" s="121" t="s">
        <v>452</v>
      </c>
      <c r="U5" s="121" t="str">
        <f t="shared" ref="U5:U31" si="8">AB63</f>
        <v>C4</v>
      </c>
      <c r="V5" s="141" t="str">
        <f t="shared" ref="V5:V31" si="9">IF(S5&lt;U5,"OK","NG")</f>
        <v>OK</v>
      </c>
      <c r="Z5" s="196">
        <v>2</v>
      </c>
      <c r="AA5" s="196" t="s">
        <v>14</v>
      </c>
      <c r="AB5" s="196" t="s">
        <v>13</v>
      </c>
      <c r="AC5" t="s">
        <v>43</v>
      </c>
      <c r="AD5">
        <v>2</v>
      </c>
      <c r="AG5">
        <v>2</v>
      </c>
      <c r="AH5">
        <v>3</v>
      </c>
      <c r="AJ5">
        <f>AN4</f>
        <v>4</v>
      </c>
      <c r="AK5">
        <f>AJ4</f>
        <v>5</v>
      </c>
      <c r="AL5">
        <f t="shared" si="0"/>
        <v>1</v>
      </c>
      <c r="AM5">
        <f t="shared" si="0"/>
        <v>2</v>
      </c>
      <c r="AN5">
        <f t="shared" si="0"/>
        <v>3</v>
      </c>
      <c r="AO5" s="190">
        <f>AJ5</f>
        <v>4</v>
      </c>
      <c r="AP5">
        <f>AN5</f>
        <v>3</v>
      </c>
      <c r="AQ5" s="190">
        <f>AK5</f>
        <v>5</v>
      </c>
      <c r="AR5" s="191">
        <f>AM5</f>
        <v>2</v>
      </c>
    </row>
    <row r="6" spans="2:44">
      <c r="B6" t="s">
        <v>43</v>
      </c>
      <c r="C6">
        <v>3</v>
      </c>
      <c r="D6" s="121">
        <v>1</v>
      </c>
      <c r="E6" s="121" t="str">
        <f t="shared" si="1"/>
        <v>D1</v>
      </c>
      <c r="F6" s="121" t="s">
        <v>452</v>
      </c>
      <c r="G6" s="121" t="str">
        <f t="shared" si="2"/>
        <v>D5</v>
      </c>
      <c r="H6" s="141" t="str">
        <f t="shared" si="3"/>
        <v>OK</v>
      </c>
      <c r="I6" t="s">
        <v>44</v>
      </c>
      <c r="J6">
        <v>3</v>
      </c>
      <c r="K6" s="121">
        <v>1</v>
      </c>
      <c r="L6" s="121" t="str">
        <f t="shared" si="4"/>
        <v>D2</v>
      </c>
      <c r="M6" s="121" t="s">
        <v>452</v>
      </c>
      <c r="N6" s="121" t="str">
        <f t="shared" si="5"/>
        <v>D4</v>
      </c>
      <c r="O6" s="141" t="str">
        <f t="shared" si="6"/>
        <v>OK</v>
      </c>
      <c r="P6" t="s">
        <v>45</v>
      </c>
      <c r="Q6">
        <v>3</v>
      </c>
      <c r="R6" s="121">
        <v>2</v>
      </c>
      <c r="S6" s="121" t="str">
        <f t="shared" si="7"/>
        <v>E1</v>
      </c>
      <c r="T6" s="121" t="s">
        <v>452</v>
      </c>
      <c r="U6" s="121" t="str">
        <f t="shared" si="8"/>
        <v>E5</v>
      </c>
      <c r="V6" s="141" t="str">
        <f t="shared" si="9"/>
        <v>OK</v>
      </c>
      <c r="Z6" s="196">
        <v>3</v>
      </c>
      <c r="AA6" s="196" t="s">
        <v>464</v>
      </c>
      <c r="AB6" s="196" t="s">
        <v>561</v>
      </c>
      <c r="AC6" t="s">
        <v>43</v>
      </c>
      <c r="AD6">
        <v>3</v>
      </c>
      <c r="AG6">
        <v>1</v>
      </c>
      <c r="AH6">
        <v>3</v>
      </c>
      <c r="AJ6">
        <f>AN5</f>
        <v>3</v>
      </c>
      <c r="AK6">
        <f>AJ5</f>
        <v>4</v>
      </c>
      <c r="AL6">
        <f t="shared" si="0"/>
        <v>5</v>
      </c>
      <c r="AM6">
        <f t="shared" si="0"/>
        <v>1</v>
      </c>
      <c r="AN6">
        <f t="shared" si="0"/>
        <v>2</v>
      </c>
      <c r="AO6" s="190">
        <f>AJ6</f>
        <v>3</v>
      </c>
      <c r="AP6">
        <f>AN6</f>
        <v>2</v>
      </c>
      <c r="AQ6" s="190">
        <f>AK6</f>
        <v>4</v>
      </c>
      <c r="AR6" s="191">
        <f>AM6</f>
        <v>1</v>
      </c>
    </row>
    <row r="7" spans="2:44" ht="14.25" thickBot="1">
      <c r="B7" t="s">
        <v>43</v>
      </c>
      <c r="C7">
        <v>4</v>
      </c>
      <c r="D7" s="121">
        <v>2</v>
      </c>
      <c r="E7" s="121" t="str">
        <f t="shared" si="1"/>
        <v>E2</v>
      </c>
      <c r="F7" s="121" t="s">
        <v>452</v>
      </c>
      <c r="G7" s="121" t="str">
        <f t="shared" si="2"/>
        <v>E4</v>
      </c>
      <c r="H7" s="141" t="str">
        <f t="shared" si="3"/>
        <v>OK</v>
      </c>
      <c r="I7" t="s">
        <v>44</v>
      </c>
      <c r="J7">
        <v>4</v>
      </c>
      <c r="K7" s="121">
        <v>1</v>
      </c>
      <c r="L7" s="121" t="str">
        <f t="shared" si="4"/>
        <v>F1</v>
      </c>
      <c r="M7" s="121" t="s">
        <v>452</v>
      </c>
      <c r="N7" s="121" t="str">
        <f t="shared" si="5"/>
        <v>F5</v>
      </c>
      <c r="O7" s="141" t="str">
        <f t="shared" si="6"/>
        <v>OK</v>
      </c>
      <c r="P7" t="s">
        <v>45</v>
      </c>
      <c r="Q7">
        <v>4</v>
      </c>
      <c r="R7" s="121">
        <v>2</v>
      </c>
      <c r="S7" s="121" t="str">
        <f t="shared" si="7"/>
        <v>F2</v>
      </c>
      <c r="T7" s="121" t="s">
        <v>452</v>
      </c>
      <c r="U7" s="121" t="str">
        <f t="shared" si="8"/>
        <v>F4</v>
      </c>
      <c r="V7" s="141" t="str">
        <f t="shared" si="9"/>
        <v>OK</v>
      </c>
      <c r="Z7" s="196">
        <v>4</v>
      </c>
      <c r="AA7" s="196" t="s">
        <v>470</v>
      </c>
      <c r="AB7" s="196" t="s">
        <v>469</v>
      </c>
      <c r="AC7" t="s">
        <v>43</v>
      </c>
      <c r="AD7">
        <v>4</v>
      </c>
      <c r="AG7">
        <v>4</v>
      </c>
      <c r="AH7">
        <v>2</v>
      </c>
      <c r="AJ7">
        <f>AN6</f>
        <v>2</v>
      </c>
      <c r="AK7">
        <f>AJ6</f>
        <v>3</v>
      </c>
      <c r="AL7">
        <f t="shared" si="0"/>
        <v>4</v>
      </c>
      <c r="AM7">
        <f t="shared" si="0"/>
        <v>5</v>
      </c>
      <c r="AN7">
        <f t="shared" si="0"/>
        <v>1</v>
      </c>
      <c r="AO7" s="192">
        <f>AJ7</f>
        <v>2</v>
      </c>
      <c r="AP7" s="195">
        <f>AN7</f>
        <v>1</v>
      </c>
      <c r="AQ7" s="192">
        <f>AK7</f>
        <v>3</v>
      </c>
      <c r="AR7" s="193">
        <f>AM7</f>
        <v>5</v>
      </c>
    </row>
    <row r="8" spans="2:44">
      <c r="B8" t="s">
        <v>43</v>
      </c>
      <c r="C8">
        <v>5</v>
      </c>
      <c r="D8" s="121">
        <v>1</v>
      </c>
      <c r="E8" s="121" t="str">
        <f t="shared" si="1"/>
        <v>G1</v>
      </c>
      <c r="F8" s="121" t="s">
        <v>452</v>
      </c>
      <c r="G8" s="121" t="str">
        <f t="shared" si="2"/>
        <v>G5</v>
      </c>
      <c r="H8" s="141" t="str">
        <f t="shared" si="3"/>
        <v>OK</v>
      </c>
      <c r="I8" t="s">
        <v>44</v>
      </c>
      <c r="J8">
        <v>5</v>
      </c>
      <c r="K8" s="121">
        <v>1</v>
      </c>
      <c r="L8" s="121" t="str">
        <f t="shared" si="4"/>
        <v>H1</v>
      </c>
      <c r="M8" s="121" t="s">
        <v>452</v>
      </c>
      <c r="N8" s="121" t="str">
        <f t="shared" si="5"/>
        <v>H5</v>
      </c>
      <c r="O8" s="141" t="str">
        <f t="shared" si="6"/>
        <v>OK</v>
      </c>
      <c r="P8" t="s">
        <v>45</v>
      </c>
      <c r="Q8">
        <v>5</v>
      </c>
      <c r="R8" s="121">
        <v>2</v>
      </c>
      <c r="S8" s="121" t="str">
        <f t="shared" si="7"/>
        <v>I1</v>
      </c>
      <c r="T8" s="121" t="s">
        <v>452</v>
      </c>
      <c r="U8" s="121" t="str">
        <f t="shared" si="8"/>
        <v>I4</v>
      </c>
      <c r="V8" s="141" t="str">
        <f t="shared" si="9"/>
        <v>OK</v>
      </c>
      <c r="Z8" s="196">
        <v>5</v>
      </c>
      <c r="AA8" s="196" t="s">
        <v>453</v>
      </c>
      <c r="AB8" s="196" t="s">
        <v>564</v>
      </c>
      <c r="AC8" t="s">
        <v>43</v>
      </c>
      <c r="AD8">
        <v>5</v>
      </c>
      <c r="AG8">
        <v>1</v>
      </c>
      <c r="AH8">
        <v>2</v>
      </c>
    </row>
    <row r="9" spans="2:44">
      <c r="B9" t="s">
        <v>43</v>
      </c>
      <c r="C9">
        <v>6</v>
      </c>
      <c r="D9" s="121">
        <v>2</v>
      </c>
      <c r="E9" s="121" t="str">
        <f t="shared" si="1"/>
        <v>G2</v>
      </c>
      <c r="F9" s="121" t="s">
        <v>452</v>
      </c>
      <c r="G9" s="121" t="str">
        <f t="shared" si="2"/>
        <v>G4</v>
      </c>
      <c r="H9" s="141" t="str">
        <f t="shared" si="3"/>
        <v>OK</v>
      </c>
      <c r="I9" t="s">
        <v>44</v>
      </c>
      <c r="J9">
        <v>6</v>
      </c>
      <c r="K9" s="121">
        <v>1</v>
      </c>
      <c r="L9" s="121" t="str">
        <f t="shared" si="4"/>
        <v>H2</v>
      </c>
      <c r="M9" s="121" t="s">
        <v>452</v>
      </c>
      <c r="N9" s="121" t="str">
        <f t="shared" si="5"/>
        <v>H4</v>
      </c>
      <c r="O9" s="141" t="str">
        <f t="shared" si="6"/>
        <v>OK</v>
      </c>
      <c r="P9" t="s">
        <v>45</v>
      </c>
      <c r="Q9">
        <v>6</v>
      </c>
      <c r="R9" s="121">
        <v>2</v>
      </c>
      <c r="S9" s="121" t="str">
        <f t="shared" si="7"/>
        <v>I2</v>
      </c>
      <c r="T9" s="121" t="s">
        <v>452</v>
      </c>
      <c r="U9" s="121" t="str">
        <f t="shared" si="8"/>
        <v>I3</v>
      </c>
      <c r="V9" s="141" t="str">
        <f t="shared" si="9"/>
        <v>OK</v>
      </c>
      <c r="Z9" s="196">
        <v>6</v>
      </c>
      <c r="AA9" s="196" t="s">
        <v>457</v>
      </c>
      <c r="AB9" s="196" t="s">
        <v>454</v>
      </c>
      <c r="AC9" t="s">
        <v>43</v>
      </c>
      <c r="AD9">
        <v>6</v>
      </c>
      <c r="AG9">
        <v>3</v>
      </c>
      <c r="AH9">
        <v>4</v>
      </c>
    </row>
    <row r="10" spans="2:44">
      <c r="B10" t="s">
        <v>43</v>
      </c>
      <c r="C10">
        <v>7</v>
      </c>
      <c r="D10" s="121">
        <v>1</v>
      </c>
      <c r="E10" s="121" t="str">
        <f t="shared" si="1"/>
        <v>A4</v>
      </c>
      <c r="F10" s="121" t="s">
        <v>452</v>
      </c>
      <c r="G10" s="121" t="str">
        <f t="shared" si="2"/>
        <v>A5</v>
      </c>
      <c r="H10" s="141" t="str">
        <f t="shared" si="3"/>
        <v>OK</v>
      </c>
      <c r="I10" t="s">
        <v>44</v>
      </c>
      <c r="J10">
        <v>7</v>
      </c>
      <c r="K10" s="121">
        <v>1</v>
      </c>
      <c r="L10" s="121" t="str">
        <f t="shared" si="4"/>
        <v>B4</v>
      </c>
      <c r="M10" s="121" t="s">
        <v>452</v>
      </c>
      <c r="N10" s="121" t="str">
        <f t="shared" si="5"/>
        <v>B5</v>
      </c>
      <c r="O10" s="141" t="str">
        <f t="shared" si="6"/>
        <v>OK</v>
      </c>
      <c r="P10" t="s">
        <v>45</v>
      </c>
      <c r="Q10">
        <v>7</v>
      </c>
      <c r="R10" s="121">
        <v>2</v>
      </c>
      <c r="S10" s="121" t="str">
        <f t="shared" si="7"/>
        <v>C4</v>
      </c>
      <c r="T10" s="121" t="s">
        <v>452</v>
      </c>
      <c r="U10" s="121" t="str">
        <f t="shared" si="8"/>
        <v>C5</v>
      </c>
      <c r="V10" s="141" t="str">
        <f t="shared" si="9"/>
        <v>OK</v>
      </c>
      <c r="Z10" s="196">
        <v>7</v>
      </c>
      <c r="AA10" s="196" t="s">
        <v>13</v>
      </c>
      <c r="AB10" s="196" t="s">
        <v>87</v>
      </c>
      <c r="AC10" t="s">
        <v>43</v>
      </c>
      <c r="AD10">
        <v>7</v>
      </c>
    </row>
    <row r="11" spans="2:44">
      <c r="B11" t="s">
        <v>43</v>
      </c>
      <c r="C11">
        <v>8</v>
      </c>
      <c r="D11" s="121">
        <v>2</v>
      </c>
      <c r="E11" s="121" t="str">
        <f t="shared" si="1"/>
        <v>A1</v>
      </c>
      <c r="F11" s="121" t="s">
        <v>452</v>
      </c>
      <c r="G11" s="121" t="str">
        <f t="shared" si="2"/>
        <v>A3</v>
      </c>
      <c r="H11" s="141" t="str">
        <f t="shared" si="3"/>
        <v>OK</v>
      </c>
      <c r="I11" t="s">
        <v>44</v>
      </c>
      <c r="J11">
        <v>8</v>
      </c>
      <c r="K11" s="121">
        <v>1</v>
      </c>
      <c r="L11" s="121" t="str">
        <f t="shared" si="4"/>
        <v>B1</v>
      </c>
      <c r="M11" s="121" t="s">
        <v>452</v>
      </c>
      <c r="N11" s="121" t="str">
        <f t="shared" si="5"/>
        <v>B3</v>
      </c>
      <c r="O11" s="141" t="str">
        <f t="shared" si="6"/>
        <v>OK</v>
      </c>
      <c r="P11" t="s">
        <v>45</v>
      </c>
      <c r="Q11">
        <v>8</v>
      </c>
      <c r="R11" s="121">
        <v>2</v>
      </c>
      <c r="S11" s="121" t="str">
        <f t="shared" si="7"/>
        <v>C1</v>
      </c>
      <c r="T11" s="121" t="s">
        <v>452</v>
      </c>
      <c r="U11" s="121" t="str">
        <f t="shared" si="8"/>
        <v>C3</v>
      </c>
      <c r="V11" s="141" t="str">
        <f t="shared" si="9"/>
        <v>OK</v>
      </c>
      <c r="Z11" s="196">
        <v>8</v>
      </c>
      <c r="AA11" s="196" t="s">
        <v>8</v>
      </c>
      <c r="AB11" s="196" t="s">
        <v>16</v>
      </c>
      <c r="AC11" t="s">
        <v>43</v>
      </c>
      <c r="AD11">
        <v>8</v>
      </c>
    </row>
    <row r="12" spans="2:44">
      <c r="B12" t="s">
        <v>43</v>
      </c>
      <c r="C12">
        <v>9</v>
      </c>
      <c r="D12" s="121">
        <v>1</v>
      </c>
      <c r="E12" s="121" t="str">
        <f t="shared" si="1"/>
        <v>D4</v>
      </c>
      <c r="F12" s="121" t="s">
        <v>452</v>
      </c>
      <c r="G12" s="121" t="str">
        <f t="shared" si="2"/>
        <v>D5</v>
      </c>
      <c r="H12" s="141" t="str">
        <f t="shared" si="3"/>
        <v>OK</v>
      </c>
      <c r="I12" t="s">
        <v>44</v>
      </c>
      <c r="J12">
        <v>9</v>
      </c>
      <c r="K12" s="121">
        <v>3</v>
      </c>
      <c r="L12" s="121" t="str">
        <f t="shared" si="4"/>
        <v>D1</v>
      </c>
      <c r="M12" s="121" t="s">
        <v>452</v>
      </c>
      <c r="N12" s="121" t="str">
        <f t="shared" si="5"/>
        <v>D3</v>
      </c>
      <c r="O12" s="141" t="str">
        <f t="shared" si="6"/>
        <v>OK</v>
      </c>
      <c r="P12" t="s">
        <v>45</v>
      </c>
      <c r="Q12">
        <v>9</v>
      </c>
      <c r="R12" s="121">
        <v>4</v>
      </c>
      <c r="S12" s="121" t="str">
        <f t="shared" si="7"/>
        <v>E4</v>
      </c>
      <c r="T12" s="121" t="s">
        <v>452</v>
      </c>
      <c r="U12" s="121" t="str">
        <f t="shared" si="8"/>
        <v>E5</v>
      </c>
      <c r="V12" s="141" t="str">
        <f t="shared" si="9"/>
        <v>OK</v>
      </c>
      <c r="Z12" s="196">
        <v>9</v>
      </c>
      <c r="AA12" s="196" t="s">
        <v>465</v>
      </c>
      <c r="AB12" s="196" t="s">
        <v>561</v>
      </c>
      <c r="AC12" t="s">
        <v>43</v>
      </c>
      <c r="AD12">
        <v>9</v>
      </c>
      <c r="AN12">
        <v>1</v>
      </c>
      <c r="AO12" t="s">
        <v>119</v>
      </c>
      <c r="AP12" t="s">
        <v>254</v>
      </c>
      <c r="AQ12">
        <v>1</v>
      </c>
    </row>
    <row r="13" spans="2:44">
      <c r="B13" t="s">
        <v>43</v>
      </c>
      <c r="C13">
        <v>10</v>
      </c>
      <c r="D13" s="121">
        <v>2</v>
      </c>
      <c r="E13" s="121" t="str">
        <f t="shared" si="1"/>
        <v>E1</v>
      </c>
      <c r="F13" s="121" t="s">
        <v>452</v>
      </c>
      <c r="G13" s="121" t="str">
        <f t="shared" si="2"/>
        <v>E3</v>
      </c>
      <c r="H13" s="141" t="str">
        <f t="shared" si="3"/>
        <v>OK</v>
      </c>
      <c r="I13" t="s">
        <v>44</v>
      </c>
      <c r="J13">
        <v>10</v>
      </c>
      <c r="K13" s="121">
        <v>3</v>
      </c>
      <c r="L13" s="121" t="str">
        <f t="shared" si="4"/>
        <v>F4</v>
      </c>
      <c r="M13" s="121" t="s">
        <v>452</v>
      </c>
      <c r="N13" s="121" t="str">
        <f t="shared" si="5"/>
        <v>F5</v>
      </c>
      <c r="O13" s="141" t="str">
        <f t="shared" si="6"/>
        <v>OK</v>
      </c>
      <c r="P13" t="s">
        <v>45</v>
      </c>
      <c r="Q13">
        <v>10</v>
      </c>
      <c r="R13" s="121">
        <v>4</v>
      </c>
      <c r="S13" s="121" t="str">
        <f t="shared" si="7"/>
        <v>F1</v>
      </c>
      <c r="T13" s="121" t="s">
        <v>452</v>
      </c>
      <c r="U13" s="121" t="str">
        <f t="shared" si="8"/>
        <v>F3</v>
      </c>
      <c r="V13" s="141" t="str">
        <f t="shared" si="9"/>
        <v>OK</v>
      </c>
      <c r="Z13" s="196">
        <v>10</v>
      </c>
      <c r="AA13" s="196" t="s">
        <v>468</v>
      </c>
      <c r="AB13" s="196" t="s">
        <v>471</v>
      </c>
      <c r="AC13" t="s">
        <v>43</v>
      </c>
      <c r="AD13">
        <v>10</v>
      </c>
      <c r="AN13">
        <v>2</v>
      </c>
      <c r="AO13" t="s">
        <v>120</v>
      </c>
      <c r="AP13" t="s">
        <v>122</v>
      </c>
      <c r="AQ13">
        <v>2</v>
      </c>
    </row>
    <row r="14" spans="2:44">
      <c r="B14" t="s">
        <v>43</v>
      </c>
      <c r="C14">
        <v>11</v>
      </c>
      <c r="D14" s="121">
        <v>1</v>
      </c>
      <c r="E14" s="121" t="str">
        <f t="shared" si="1"/>
        <v>G4</v>
      </c>
      <c r="F14" s="121" t="s">
        <v>452</v>
      </c>
      <c r="G14" s="121" t="str">
        <f t="shared" si="2"/>
        <v>G5</v>
      </c>
      <c r="H14" s="141" t="str">
        <f t="shared" si="3"/>
        <v>OK</v>
      </c>
      <c r="I14" t="s">
        <v>44</v>
      </c>
      <c r="J14">
        <v>11</v>
      </c>
      <c r="K14" s="121">
        <v>3</v>
      </c>
      <c r="L14" s="121" t="str">
        <f t="shared" si="4"/>
        <v>H4</v>
      </c>
      <c r="M14" s="121" t="s">
        <v>452</v>
      </c>
      <c r="N14" s="121" t="str">
        <f t="shared" si="5"/>
        <v>H5</v>
      </c>
      <c r="O14" s="141" t="str">
        <f t="shared" si="6"/>
        <v>OK</v>
      </c>
      <c r="P14" t="s">
        <v>45</v>
      </c>
      <c r="Q14">
        <v>11</v>
      </c>
      <c r="R14" s="121">
        <v>4</v>
      </c>
      <c r="S14" s="121" t="str">
        <f t="shared" si="7"/>
        <v>I1</v>
      </c>
      <c r="T14" s="121" t="s">
        <v>452</v>
      </c>
      <c r="U14" s="121" t="str">
        <f t="shared" si="8"/>
        <v>I3</v>
      </c>
      <c r="V14" s="141" t="str">
        <f t="shared" si="9"/>
        <v>OK</v>
      </c>
      <c r="Z14" s="196">
        <v>11</v>
      </c>
      <c r="AA14" s="196" t="s">
        <v>454</v>
      </c>
      <c r="AB14" s="196" t="s">
        <v>564</v>
      </c>
      <c r="AC14" t="s">
        <v>43</v>
      </c>
      <c r="AD14">
        <v>11</v>
      </c>
      <c r="AN14">
        <v>11</v>
      </c>
      <c r="AO14" t="s">
        <v>421</v>
      </c>
      <c r="AP14" t="s">
        <v>584</v>
      </c>
      <c r="AQ14">
        <v>3</v>
      </c>
    </row>
    <row r="15" spans="2:44">
      <c r="B15" t="s">
        <v>43</v>
      </c>
      <c r="C15">
        <v>12</v>
      </c>
      <c r="D15" s="121">
        <v>2</v>
      </c>
      <c r="E15" s="121" t="str">
        <f t="shared" si="1"/>
        <v>G1</v>
      </c>
      <c r="F15" s="121" t="s">
        <v>452</v>
      </c>
      <c r="G15" s="121" t="str">
        <f t="shared" si="2"/>
        <v>G3</v>
      </c>
      <c r="H15" s="141" t="str">
        <f t="shared" si="3"/>
        <v>OK</v>
      </c>
      <c r="I15" t="s">
        <v>44</v>
      </c>
      <c r="J15">
        <v>12</v>
      </c>
      <c r="K15" s="121">
        <v>3</v>
      </c>
      <c r="L15" s="121" t="str">
        <f t="shared" si="4"/>
        <v>H1</v>
      </c>
      <c r="M15" s="121" t="s">
        <v>452</v>
      </c>
      <c r="N15" s="121" t="str">
        <f t="shared" si="5"/>
        <v>H3</v>
      </c>
      <c r="O15" s="141" t="str">
        <f t="shared" si="6"/>
        <v>OK</v>
      </c>
      <c r="P15" t="s">
        <v>45</v>
      </c>
      <c r="Q15">
        <v>12</v>
      </c>
      <c r="R15" s="121">
        <v>4</v>
      </c>
      <c r="S15" s="121" t="str">
        <f t="shared" si="7"/>
        <v>I2</v>
      </c>
      <c r="T15" s="121" t="s">
        <v>452</v>
      </c>
      <c r="U15" s="121" t="str">
        <f t="shared" si="8"/>
        <v>I4</v>
      </c>
      <c r="V15" s="141" t="str">
        <f t="shared" si="9"/>
        <v>OK</v>
      </c>
      <c r="Z15" s="196">
        <v>12</v>
      </c>
      <c r="AA15" s="196" t="s">
        <v>453</v>
      </c>
      <c r="AB15" s="196" t="s">
        <v>458</v>
      </c>
      <c r="AC15" t="s">
        <v>43</v>
      </c>
      <c r="AD15">
        <v>12</v>
      </c>
      <c r="AN15">
        <v>12</v>
      </c>
      <c r="AO15" t="s">
        <v>407</v>
      </c>
      <c r="AP15" t="s">
        <v>411</v>
      </c>
      <c r="AQ15">
        <v>4</v>
      </c>
    </row>
    <row r="16" spans="2:44">
      <c r="B16" t="s">
        <v>43</v>
      </c>
      <c r="C16">
        <v>13</v>
      </c>
      <c r="D16" s="121">
        <v>3</v>
      </c>
      <c r="E16" s="121" t="str">
        <f t="shared" si="1"/>
        <v>A3</v>
      </c>
      <c r="F16" s="121" t="s">
        <v>452</v>
      </c>
      <c r="G16" s="121" t="str">
        <f t="shared" si="2"/>
        <v>A4</v>
      </c>
      <c r="H16" s="141" t="str">
        <f t="shared" si="3"/>
        <v>OK</v>
      </c>
      <c r="I16" t="s">
        <v>44</v>
      </c>
      <c r="J16">
        <v>13</v>
      </c>
      <c r="K16" s="121">
        <v>3</v>
      </c>
      <c r="L16" s="121" t="str">
        <f t="shared" si="4"/>
        <v>B3</v>
      </c>
      <c r="M16" s="121" t="s">
        <v>452</v>
      </c>
      <c r="N16" s="121" t="str">
        <f t="shared" si="5"/>
        <v>B4</v>
      </c>
      <c r="O16" s="141" t="str">
        <f t="shared" si="6"/>
        <v>OK</v>
      </c>
      <c r="P16" t="s">
        <v>45</v>
      </c>
      <c r="Q16">
        <v>13</v>
      </c>
      <c r="R16" s="121">
        <v>4</v>
      </c>
      <c r="S16" s="121" t="str">
        <f t="shared" si="7"/>
        <v>C3</v>
      </c>
      <c r="T16" s="121" t="s">
        <v>452</v>
      </c>
      <c r="U16" s="121" t="str">
        <f t="shared" si="8"/>
        <v>C4</v>
      </c>
      <c r="V16" s="141" t="str">
        <f t="shared" si="9"/>
        <v>OK</v>
      </c>
      <c r="Z16" s="196">
        <v>13</v>
      </c>
      <c r="AA16" s="196" t="s">
        <v>16</v>
      </c>
      <c r="AB16" s="196" t="s">
        <v>13</v>
      </c>
      <c r="AC16" t="s">
        <v>43</v>
      </c>
      <c r="AD16">
        <v>13</v>
      </c>
      <c r="AN16">
        <v>21</v>
      </c>
      <c r="AO16" t="s">
        <v>127</v>
      </c>
      <c r="AP16" t="s">
        <v>585</v>
      </c>
      <c r="AQ16">
        <v>5</v>
      </c>
    </row>
    <row r="17" spans="2:43">
      <c r="B17" t="s">
        <v>43</v>
      </c>
      <c r="C17">
        <v>14</v>
      </c>
      <c r="D17" s="121">
        <v>4</v>
      </c>
      <c r="E17" s="121" t="str">
        <f t="shared" si="1"/>
        <v>A2</v>
      </c>
      <c r="F17" s="121" t="s">
        <v>452</v>
      </c>
      <c r="G17" s="121" t="str">
        <f t="shared" si="2"/>
        <v>A5</v>
      </c>
      <c r="H17" s="141" t="str">
        <f t="shared" si="3"/>
        <v>OK</v>
      </c>
      <c r="I17" t="s">
        <v>44</v>
      </c>
      <c r="J17">
        <v>14</v>
      </c>
      <c r="K17" s="121">
        <v>3</v>
      </c>
      <c r="L17" s="121" t="str">
        <f t="shared" si="4"/>
        <v>B2</v>
      </c>
      <c r="M17" s="121" t="s">
        <v>452</v>
      </c>
      <c r="N17" s="121" t="str">
        <f t="shared" si="5"/>
        <v>B5</v>
      </c>
      <c r="O17" s="141" t="str">
        <f t="shared" si="6"/>
        <v>OK</v>
      </c>
      <c r="P17" t="s">
        <v>45</v>
      </c>
      <c r="Q17">
        <v>14</v>
      </c>
      <c r="R17" s="121">
        <v>4</v>
      </c>
      <c r="S17" s="121" t="str">
        <f t="shared" si="7"/>
        <v>C2</v>
      </c>
      <c r="T17" s="121" t="s">
        <v>452</v>
      </c>
      <c r="U17" s="121" t="str">
        <f t="shared" si="8"/>
        <v>C5</v>
      </c>
      <c r="V17" s="141" t="str">
        <f t="shared" si="9"/>
        <v>OK</v>
      </c>
      <c r="Z17" s="196">
        <v>14</v>
      </c>
      <c r="AA17" s="196" t="s">
        <v>14</v>
      </c>
      <c r="AB17" s="196" t="s">
        <v>87</v>
      </c>
      <c r="AC17" t="s">
        <v>43</v>
      </c>
      <c r="AD17">
        <v>14</v>
      </c>
      <c r="AN17">
        <v>22</v>
      </c>
      <c r="AO17" t="s">
        <v>128</v>
      </c>
      <c r="AP17" t="s">
        <v>586</v>
      </c>
      <c r="AQ17">
        <v>6</v>
      </c>
    </row>
    <row r="18" spans="2:43">
      <c r="B18" t="s">
        <v>43</v>
      </c>
      <c r="C18">
        <v>15</v>
      </c>
      <c r="D18" s="121">
        <v>3</v>
      </c>
      <c r="E18" s="121" t="str">
        <f t="shared" si="1"/>
        <v>D3</v>
      </c>
      <c r="F18" s="121" t="s">
        <v>452</v>
      </c>
      <c r="G18" s="121" t="str">
        <f t="shared" si="2"/>
        <v>D4</v>
      </c>
      <c r="H18" s="141" t="str">
        <f t="shared" si="3"/>
        <v>OK</v>
      </c>
      <c r="I18" t="s">
        <v>44</v>
      </c>
      <c r="J18">
        <v>15</v>
      </c>
      <c r="K18" s="121">
        <v>3</v>
      </c>
      <c r="L18" s="121" t="str">
        <f t="shared" si="4"/>
        <v>D2</v>
      </c>
      <c r="M18" s="121" t="s">
        <v>452</v>
      </c>
      <c r="N18" s="121" t="str">
        <f t="shared" si="5"/>
        <v>D5</v>
      </c>
      <c r="O18" s="141" t="str">
        <f t="shared" si="6"/>
        <v>OK</v>
      </c>
      <c r="P18" t="s">
        <v>45</v>
      </c>
      <c r="Q18">
        <v>15</v>
      </c>
      <c r="R18" s="121">
        <v>4</v>
      </c>
      <c r="S18" s="121" t="str">
        <f t="shared" si="7"/>
        <v>E3</v>
      </c>
      <c r="T18" s="121" t="s">
        <v>452</v>
      </c>
      <c r="U18" s="121" t="str">
        <f t="shared" si="8"/>
        <v>E4</v>
      </c>
      <c r="V18" s="141" t="str">
        <f t="shared" si="9"/>
        <v>OK</v>
      </c>
      <c r="Z18" s="196">
        <v>15</v>
      </c>
      <c r="AA18" s="196" t="s">
        <v>467</v>
      </c>
      <c r="AB18" s="196" t="s">
        <v>465</v>
      </c>
      <c r="AC18" t="s">
        <v>43</v>
      </c>
      <c r="AD18">
        <v>15</v>
      </c>
      <c r="AN18">
        <v>23</v>
      </c>
      <c r="AO18" t="s">
        <v>129</v>
      </c>
      <c r="AP18" t="s">
        <v>130</v>
      </c>
      <c r="AQ18">
        <v>7</v>
      </c>
    </row>
    <row r="19" spans="2:43">
      <c r="B19" t="s">
        <v>43</v>
      </c>
      <c r="C19">
        <v>16</v>
      </c>
      <c r="D19" s="121">
        <v>4</v>
      </c>
      <c r="E19" s="121" t="str">
        <f t="shared" si="1"/>
        <v>E2</v>
      </c>
      <c r="F19" s="121" t="s">
        <v>452</v>
      </c>
      <c r="G19" s="121" t="str">
        <f t="shared" si="2"/>
        <v>E5</v>
      </c>
      <c r="H19" s="141" t="str">
        <f t="shared" si="3"/>
        <v>OK</v>
      </c>
      <c r="I19" t="s">
        <v>44</v>
      </c>
      <c r="J19">
        <v>16</v>
      </c>
      <c r="K19" s="121">
        <v>3</v>
      </c>
      <c r="L19" s="121" t="str">
        <f t="shared" si="4"/>
        <v>F3</v>
      </c>
      <c r="M19" s="121" t="s">
        <v>452</v>
      </c>
      <c r="N19" s="121" t="str">
        <f t="shared" si="5"/>
        <v>F4</v>
      </c>
      <c r="O19" s="141" t="str">
        <f t="shared" si="6"/>
        <v>OK</v>
      </c>
      <c r="P19" t="s">
        <v>45</v>
      </c>
      <c r="Q19">
        <v>16</v>
      </c>
      <c r="R19" s="121">
        <v>4</v>
      </c>
      <c r="S19" s="121" t="str">
        <f t="shared" si="7"/>
        <v>F2</v>
      </c>
      <c r="T19" s="121" t="s">
        <v>452</v>
      </c>
      <c r="U19" s="121" t="str">
        <f t="shared" si="8"/>
        <v>F5</v>
      </c>
      <c r="V19" s="141" t="str">
        <f t="shared" si="9"/>
        <v>OK</v>
      </c>
      <c r="Z19" s="196">
        <v>16</v>
      </c>
      <c r="AA19" s="196" t="s">
        <v>470</v>
      </c>
      <c r="AB19" s="196" t="s">
        <v>562</v>
      </c>
      <c r="AC19" t="s">
        <v>43</v>
      </c>
      <c r="AD19">
        <v>16</v>
      </c>
      <c r="AN19">
        <v>3</v>
      </c>
      <c r="AO19" t="s">
        <v>254</v>
      </c>
      <c r="AP19" t="s">
        <v>122</v>
      </c>
      <c r="AQ19">
        <v>8</v>
      </c>
    </row>
    <row r="20" spans="2:43">
      <c r="B20" t="s">
        <v>43</v>
      </c>
      <c r="C20">
        <v>17</v>
      </c>
      <c r="D20" s="121">
        <v>3</v>
      </c>
      <c r="E20" s="121" t="str">
        <f t="shared" si="1"/>
        <v>G3</v>
      </c>
      <c r="F20" s="121" t="s">
        <v>452</v>
      </c>
      <c r="G20" s="121" t="str">
        <f t="shared" si="2"/>
        <v>G4</v>
      </c>
      <c r="H20" s="141" t="str">
        <f t="shared" si="3"/>
        <v>OK</v>
      </c>
      <c r="I20" t="s">
        <v>44</v>
      </c>
      <c r="J20">
        <v>17</v>
      </c>
      <c r="K20" s="121">
        <v>4</v>
      </c>
      <c r="L20" s="121" t="str">
        <f t="shared" si="4"/>
        <v>H3</v>
      </c>
      <c r="M20" s="121" t="s">
        <v>452</v>
      </c>
      <c r="N20" s="121" t="str">
        <f t="shared" si="5"/>
        <v>H4</v>
      </c>
      <c r="O20" s="141" t="str">
        <f t="shared" si="6"/>
        <v>OK</v>
      </c>
      <c r="P20" t="s">
        <v>45</v>
      </c>
      <c r="Q20">
        <v>17</v>
      </c>
      <c r="R20" s="121">
        <v>5</v>
      </c>
      <c r="S20" s="121" t="str">
        <f t="shared" si="7"/>
        <v>I1</v>
      </c>
      <c r="T20" s="121" t="s">
        <v>452</v>
      </c>
      <c r="U20" s="121" t="str">
        <f t="shared" si="8"/>
        <v>I2</v>
      </c>
      <c r="V20" s="141" t="str">
        <f t="shared" si="9"/>
        <v>OK</v>
      </c>
      <c r="Z20" s="196">
        <v>17</v>
      </c>
      <c r="AA20" s="196" t="s">
        <v>458</v>
      </c>
      <c r="AB20" s="196" t="s">
        <v>454</v>
      </c>
      <c r="AC20" t="s">
        <v>43</v>
      </c>
      <c r="AD20">
        <v>17</v>
      </c>
      <c r="AN20">
        <v>4</v>
      </c>
      <c r="AO20" t="s">
        <v>119</v>
      </c>
      <c r="AP20" t="s">
        <v>121</v>
      </c>
      <c r="AQ20">
        <v>9</v>
      </c>
    </row>
    <row r="21" spans="2:43">
      <c r="B21" t="s">
        <v>43</v>
      </c>
      <c r="C21">
        <v>18</v>
      </c>
      <c r="D21" s="121">
        <v>3</v>
      </c>
      <c r="E21" s="121" t="str">
        <f t="shared" si="1"/>
        <v>G2</v>
      </c>
      <c r="F21" s="121" t="s">
        <v>452</v>
      </c>
      <c r="G21" s="121" t="str">
        <f t="shared" si="2"/>
        <v>G5</v>
      </c>
      <c r="H21" s="141" t="str">
        <f t="shared" si="3"/>
        <v>OK</v>
      </c>
      <c r="I21" t="s">
        <v>44</v>
      </c>
      <c r="J21">
        <v>18</v>
      </c>
      <c r="K21" s="121">
        <v>4</v>
      </c>
      <c r="L21" s="121" t="str">
        <f t="shared" si="4"/>
        <v>H2</v>
      </c>
      <c r="M21" s="121" t="s">
        <v>452</v>
      </c>
      <c r="N21" s="121" t="str">
        <f t="shared" si="5"/>
        <v>H5</v>
      </c>
      <c r="O21" s="141" t="str">
        <f t="shared" si="6"/>
        <v>OK</v>
      </c>
      <c r="P21" t="s">
        <v>45</v>
      </c>
      <c r="Q21">
        <v>18</v>
      </c>
      <c r="R21" s="121">
        <v>6</v>
      </c>
      <c r="S21" s="121" t="str">
        <f t="shared" si="7"/>
        <v>I3</v>
      </c>
      <c r="T21" s="121" t="s">
        <v>452</v>
      </c>
      <c r="U21" s="121" t="str">
        <f t="shared" si="8"/>
        <v>I4</v>
      </c>
      <c r="V21" s="141" t="str">
        <f t="shared" si="9"/>
        <v>OK</v>
      </c>
      <c r="Z21" s="196">
        <v>18</v>
      </c>
      <c r="AA21" s="196" t="s">
        <v>457</v>
      </c>
      <c r="AB21" s="196" t="s">
        <v>564</v>
      </c>
      <c r="AC21" t="s">
        <v>43</v>
      </c>
      <c r="AD21">
        <v>18</v>
      </c>
      <c r="AN21">
        <v>13</v>
      </c>
      <c r="AO21" t="s">
        <v>584</v>
      </c>
      <c r="AP21" t="s">
        <v>411</v>
      </c>
      <c r="AQ21">
        <v>10</v>
      </c>
    </row>
    <row r="22" spans="2:43">
      <c r="B22" t="s">
        <v>43</v>
      </c>
      <c r="C22">
        <v>19</v>
      </c>
      <c r="D22" s="121">
        <v>3</v>
      </c>
      <c r="E22" s="121" t="str">
        <f t="shared" si="1"/>
        <v>A2</v>
      </c>
      <c r="F22" s="121" t="s">
        <v>452</v>
      </c>
      <c r="G22" s="121" t="str">
        <f t="shared" si="2"/>
        <v>A3</v>
      </c>
      <c r="H22" s="141" t="str">
        <f t="shared" si="3"/>
        <v>OK</v>
      </c>
      <c r="I22" t="s">
        <v>44</v>
      </c>
      <c r="J22">
        <v>19</v>
      </c>
      <c r="K22" s="121">
        <v>6</v>
      </c>
      <c r="L22" s="121" t="str">
        <f t="shared" si="4"/>
        <v>B2</v>
      </c>
      <c r="M22" s="121" t="s">
        <v>452</v>
      </c>
      <c r="N22" s="121" t="str">
        <f t="shared" si="5"/>
        <v>B3</v>
      </c>
      <c r="O22" s="141" t="str">
        <f t="shared" si="6"/>
        <v>OK</v>
      </c>
      <c r="P22" t="s">
        <v>45</v>
      </c>
      <c r="Q22">
        <v>19</v>
      </c>
      <c r="R22" s="121">
        <v>5</v>
      </c>
      <c r="S22" s="121" t="str">
        <f t="shared" si="7"/>
        <v>C2</v>
      </c>
      <c r="T22" s="121" t="s">
        <v>452</v>
      </c>
      <c r="U22" s="121" t="str">
        <f t="shared" si="8"/>
        <v>C3</v>
      </c>
      <c r="V22" s="141" t="str">
        <f t="shared" si="9"/>
        <v>OK</v>
      </c>
      <c r="Z22" s="196">
        <v>19</v>
      </c>
      <c r="AA22" s="196" t="s">
        <v>14</v>
      </c>
      <c r="AB22" s="196" t="s">
        <v>16</v>
      </c>
      <c r="AC22" t="s">
        <v>43</v>
      </c>
      <c r="AD22">
        <v>19</v>
      </c>
      <c r="AN22">
        <v>14</v>
      </c>
      <c r="AO22" t="s">
        <v>421</v>
      </c>
      <c r="AP22" t="s">
        <v>416</v>
      </c>
      <c r="AQ22">
        <v>11</v>
      </c>
    </row>
    <row r="23" spans="2:43">
      <c r="B23" t="s">
        <v>43</v>
      </c>
      <c r="C23">
        <v>20</v>
      </c>
      <c r="D23" s="121">
        <v>4</v>
      </c>
      <c r="E23" s="121" t="str">
        <f t="shared" si="1"/>
        <v>A1</v>
      </c>
      <c r="F23" s="121" t="s">
        <v>452</v>
      </c>
      <c r="G23" s="121" t="str">
        <f t="shared" si="2"/>
        <v>A4</v>
      </c>
      <c r="H23" s="141" t="str">
        <f t="shared" si="3"/>
        <v>OK</v>
      </c>
      <c r="I23" t="s">
        <v>44</v>
      </c>
      <c r="J23">
        <v>20</v>
      </c>
      <c r="K23" s="121">
        <v>6</v>
      </c>
      <c r="L23" s="121" t="str">
        <f t="shared" si="4"/>
        <v>B1</v>
      </c>
      <c r="M23" s="121" t="s">
        <v>452</v>
      </c>
      <c r="N23" s="121" t="str">
        <f t="shared" si="5"/>
        <v>B4</v>
      </c>
      <c r="O23" s="141" t="str">
        <f t="shared" si="6"/>
        <v>OK</v>
      </c>
      <c r="P23" t="s">
        <v>45</v>
      </c>
      <c r="Q23">
        <v>20</v>
      </c>
      <c r="R23" s="121">
        <v>6</v>
      </c>
      <c r="S23" s="121" t="str">
        <f t="shared" si="7"/>
        <v>C1</v>
      </c>
      <c r="T23" s="121" t="s">
        <v>452</v>
      </c>
      <c r="U23" s="121" t="str">
        <f t="shared" si="8"/>
        <v>C4</v>
      </c>
      <c r="V23" s="141" t="str">
        <f t="shared" si="9"/>
        <v>OK</v>
      </c>
      <c r="Z23" s="196">
        <v>20</v>
      </c>
      <c r="AA23" s="196" t="s">
        <v>8</v>
      </c>
      <c r="AB23" s="196" t="s">
        <v>13</v>
      </c>
      <c r="AC23" t="s">
        <v>43</v>
      </c>
      <c r="AD23">
        <v>20</v>
      </c>
      <c r="AN23">
        <v>24</v>
      </c>
      <c r="AO23" t="s">
        <v>127</v>
      </c>
      <c r="AP23" t="s">
        <v>586</v>
      </c>
      <c r="AQ23">
        <v>12</v>
      </c>
    </row>
    <row r="24" spans="2:43">
      <c r="B24" t="s">
        <v>43</v>
      </c>
      <c r="C24">
        <v>21</v>
      </c>
      <c r="D24" s="121">
        <v>5</v>
      </c>
      <c r="E24" s="121" t="str">
        <f t="shared" si="1"/>
        <v>D2</v>
      </c>
      <c r="F24" s="121" t="s">
        <v>452</v>
      </c>
      <c r="G24" s="121" t="str">
        <f t="shared" si="2"/>
        <v>D3</v>
      </c>
      <c r="H24" s="141" t="str">
        <f t="shared" si="3"/>
        <v>OK</v>
      </c>
      <c r="I24" t="s">
        <v>44</v>
      </c>
      <c r="J24">
        <v>21</v>
      </c>
      <c r="K24" s="121">
        <v>4</v>
      </c>
      <c r="L24" s="121" t="str">
        <f t="shared" si="4"/>
        <v>D1</v>
      </c>
      <c r="M24" s="121" t="s">
        <v>452</v>
      </c>
      <c r="N24" s="121" t="str">
        <f t="shared" si="5"/>
        <v>D4</v>
      </c>
      <c r="O24" s="141" t="str">
        <f t="shared" si="6"/>
        <v>OK</v>
      </c>
      <c r="P24" t="s">
        <v>45</v>
      </c>
      <c r="Q24">
        <v>21</v>
      </c>
      <c r="R24" s="121">
        <v>5</v>
      </c>
      <c r="S24" s="121" t="str">
        <f t="shared" si="7"/>
        <v>E2</v>
      </c>
      <c r="T24" s="121" t="s">
        <v>452</v>
      </c>
      <c r="U24" s="121" t="str">
        <f t="shared" si="8"/>
        <v>E3</v>
      </c>
      <c r="V24" s="141" t="str">
        <f t="shared" si="9"/>
        <v>OK</v>
      </c>
      <c r="Z24" s="196">
        <v>21</v>
      </c>
      <c r="AA24" s="196" t="s">
        <v>466</v>
      </c>
      <c r="AB24" s="196" t="s">
        <v>467</v>
      </c>
      <c r="AC24" t="s">
        <v>43</v>
      </c>
      <c r="AD24">
        <v>21</v>
      </c>
      <c r="AN24">
        <v>25</v>
      </c>
      <c r="AO24" t="s">
        <v>585</v>
      </c>
      <c r="AP24" t="s">
        <v>130</v>
      </c>
      <c r="AQ24">
        <v>13</v>
      </c>
    </row>
    <row r="25" spans="2:43">
      <c r="B25" t="s">
        <v>43</v>
      </c>
      <c r="C25">
        <v>22</v>
      </c>
      <c r="D25" s="121">
        <v>5</v>
      </c>
      <c r="E25" s="121" t="str">
        <f t="shared" si="1"/>
        <v>E1</v>
      </c>
      <c r="F25" s="121" t="s">
        <v>452</v>
      </c>
      <c r="G25" s="121" t="str">
        <f t="shared" si="2"/>
        <v>E4</v>
      </c>
      <c r="H25" s="141" t="str">
        <f t="shared" si="3"/>
        <v>OK</v>
      </c>
      <c r="I25" t="s">
        <v>44</v>
      </c>
      <c r="J25">
        <v>22</v>
      </c>
      <c r="K25" s="121">
        <v>5</v>
      </c>
      <c r="L25" s="121" t="str">
        <f t="shared" si="4"/>
        <v>F2</v>
      </c>
      <c r="M25" s="121" t="s">
        <v>452</v>
      </c>
      <c r="N25" s="121" t="str">
        <f t="shared" si="5"/>
        <v>F3</v>
      </c>
      <c r="O25" s="141" t="str">
        <f t="shared" si="6"/>
        <v>OK</v>
      </c>
      <c r="P25" t="s">
        <v>45</v>
      </c>
      <c r="Q25">
        <v>22</v>
      </c>
      <c r="R25" s="121">
        <v>6</v>
      </c>
      <c r="S25" s="121" t="str">
        <f t="shared" si="7"/>
        <v>F1</v>
      </c>
      <c r="T25" s="121" t="s">
        <v>452</v>
      </c>
      <c r="U25" s="121" t="str">
        <f t="shared" si="8"/>
        <v>F4</v>
      </c>
      <c r="V25" s="141" t="str">
        <f t="shared" si="9"/>
        <v>OK</v>
      </c>
      <c r="Z25" s="196">
        <v>22</v>
      </c>
      <c r="AA25" s="196" t="s">
        <v>468</v>
      </c>
      <c r="AB25" s="196" t="s">
        <v>469</v>
      </c>
      <c r="AC25" t="s">
        <v>43</v>
      </c>
      <c r="AD25">
        <v>22</v>
      </c>
      <c r="AN25">
        <v>26</v>
      </c>
      <c r="AO25" t="s">
        <v>128</v>
      </c>
      <c r="AP25" t="s">
        <v>129</v>
      </c>
      <c r="AQ25">
        <v>14</v>
      </c>
    </row>
    <row r="26" spans="2:43">
      <c r="B26" t="s">
        <v>43</v>
      </c>
      <c r="C26">
        <v>23</v>
      </c>
      <c r="D26" s="121">
        <v>5</v>
      </c>
      <c r="E26" s="121" t="str">
        <f t="shared" si="1"/>
        <v>G2</v>
      </c>
      <c r="F26" s="121" t="s">
        <v>452</v>
      </c>
      <c r="G26" s="121" t="str">
        <f t="shared" si="2"/>
        <v>G3</v>
      </c>
      <c r="H26" s="141" t="str">
        <f t="shared" si="3"/>
        <v>OK</v>
      </c>
      <c r="I26" t="s">
        <v>44</v>
      </c>
      <c r="J26">
        <v>23</v>
      </c>
      <c r="K26" s="121">
        <v>6</v>
      </c>
      <c r="L26" s="121" t="str">
        <f t="shared" si="4"/>
        <v>H2</v>
      </c>
      <c r="M26" s="121" t="s">
        <v>452</v>
      </c>
      <c r="N26" s="121" t="str">
        <f t="shared" si="5"/>
        <v>H3</v>
      </c>
      <c r="O26" s="141" t="str">
        <f t="shared" si="6"/>
        <v>OK</v>
      </c>
      <c r="P26" t="s">
        <v>45</v>
      </c>
      <c r="Q26">
        <v>23</v>
      </c>
      <c r="R26" s="121">
        <v>5</v>
      </c>
      <c r="S26" s="121" t="str">
        <f t="shared" si="7"/>
        <v>A1</v>
      </c>
      <c r="T26" s="121" t="s">
        <v>452</v>
      </c>
      <c r="U26" s="121" t="str">
        <f t="shared" si="8"/>
        <v>A2</v>
      </c>
      <c r="V26" s="141" t="str">
        <f t="shared" si="9"/>
        <v>OK</v>
      </c>
      <c r="Z26" s="196">
        <v>23</v>
      </c>
      <c r="AA26" s="196" t="s">
        <v>457</v>
      </c>
      <c r="AB26" s="196" t="s">
        <v>458</v>
      </c>
      <c r="AC26" t="s">
        <v>43</v>
      </c>
      <c r="AD26">
        <v>23</v>
      </c>
      <c r="AN26">
        <v>5</v>
      </c>
      <c r="AO26" t="s">
        <v>122</v>
      </c>
      <c r="AP26" t="s">
        <v>121</v>
      </c>
      <c r="AQ26">
        <v>15</v>
      </c>
    </row>
    <row r="27" spans="2:43">
      <c r="B27" t="s">
        <v>43</v>
      </c>
      <c r="C27">
        <v>24</v>
      </c>
      <c r="D27" s="121">
        <v>6</v>
      </c>
      <c r="E27" s="121" t="str">
        <f t="shared" si="1"/>
        <v>G1</v>
      </c>
      <c r="F27" s="121" t="s">
        <v>452</v>
      </c>
      <c r="G27" s="121" t="str">
        <f t="shared" si="2"/>
        <v>G4</v>
      </c>
      <c r="H27" s="141" t="str">
        <f t="shared" si="3"/>
        <v>OK</v>
      </c>
      <c r="I27" t="s">
        <v>44</v>
      </c>
      <c r="J27">
        <v>24</v>
      </c>
      <c r="K27" s="121">
        <v>5</v>
      </c>
      <c r="L27" s="121" t="str">
        <f t="shared" si="4"/>
        <v>H1</v>
      </c>
      <c r="M27" s="121" t="s">
        <v>452</v>
      </c>
      <c r="N27" s="121" t="str">
        <f t="shared" si="5"/>
        <v>H4</v>
      </c>
      <c r="O27" s="141" t="str">
        <f t="shared" si="6"/>
        <v>OK</v>
      </c>
      <c r="P27" t="s">
        <v>45</v>
      </c>
      <c r="Q27">
        <v>24</v>
      </c>
      <c r="R27" s="121">
        <v>6</v>
      </c>
      <c r="S27" s="121" t="str">
        <f t="shared" si="7"/>
        <v>A3</v>
      </c>
      <c r="T27" s="121" t="s">
        <v>452</v>
      </c>
      <c r="U27" s="121" t="str">
        <f t="shared" si="8"/>
        <v>A5</v>
      </c>
      <c r="V27" s="141" t="str">
        <f t="shared" si="9"/>
        <v>OK</v>
      </c>
      <c r="Z27" s="196">
        <v>24</v>
      </c>
      <c r="AA27" s="196" t="s">
        <v>453</v>
      </c>
      <c r="AB27" s="196" t="s">
        <v>454</v>
      </c>
      <c r="AC27" t="s">
        <v>43</v>
      </c>
      <c r="AD27">
        <v>24</v>
      </c>
      <c r="AN27">
        <v>6</v>
      </c>
      <c r="AO27" t="s">
        <v>254</v>
      </c>
      <c r="AP27" t="s">
        <v>120</v>
      </c>
      <c r="AQ27">
        <v>16</v>
      </c>
    </row>
    <row r="28" spans="2:43">
      <c r="B28" t="s">
        <v>43</v>
      </c>
      <c r="C28">
        <v>25</v>
      </c>
      <c r="D28" s="121">
        <v>5</v>
      </c>
      <c r="E28" s="121" t="str">
        <f t="shared" si="1"/>
        <v>B1</v>
      </c>
      <c r="F28" s="121" t="s">
        <v>452</v>
      </c>
      <c r="G28" s="121" t="str">
        <f t="shared" si="2"/>
        <v>B2</v>
      </c>
      <c r="H28" s="141" t="str">
        <f t="shared" si="3"/>
        <v>OK</v>
      </c>
      <c r="I28" t="s">
        <v>44</v>
      </c>
      <c r="J28">
        <v>25</v>
      </c>
      <c r="K28" s="121">
        <v>5</v>
      </c>
      <c r="L28" s="121" t="str">
        <f t="shared" si="4"/>
        <v>C1</v>
      </c>
      <c r="M28" s="121" t="s">
        <v>452</v>
      </c>
      <c r="N28" s="121" t="str">
        <f t="shared" si="5"/>
        <v>C2</v>
      </c>
      <c r="O28" s="141" t="str">
        <f t="shared" si="6"/>
        <v>OK</v>
      </c>
      <c r="P28" t="s">
        <v>45</v>
      </c>
      <c r="Q28">
        <v>25</v>
      </c>
      <c r="R28" s="121">
        <v>6</v>
      </c>
      <c r="S28" s="121" t="str">
        <f t="shared" si="7"/>
        <v>D1</v>
      </c>
      <c r="T28" s="121" t="s">
        <v>452</v>
      </c>
      <c r="U28" s="121" t="str">
        <f t="shared" si="8"/>
        <v>D2</v>
      </c>
      <c r="V28" s="141" t="str">
        <f t="shared" si="9"/>
        <v>OK</v>
      </c>
      <c r="Z28" s="196">
        <v>25</v>
      </c>
      <c r="AA28" s="196" t="s">
        <v>397</v>
      </c>
      <c r="AB28" s="196" t="s">
        <v>398</v>
      </c>
      <c r="AC28" t="s">
        <v>43</v>
      </c>
      <c r="AD28">
        <v>25</v>
      </c>
      <c r="AN28">
        <v>15</v>
      </c>
      <c r="AO28" t="s">
        <v>411</v>
      </c>
      <c r="AP28" t="s">
        <v>416</v>
      </c>
      <c r="AQ28">
        <v>17</v>
      </c>
    </row>
    <row r="29" spans="2:43">
      <c r="B29" t="s">
        <v>43</v>
      </c>
      <c r="C29">
        <v>26</v>
      </c>
      <c r="D29" s="121">
        <v>6</v>
      </c>
      <c r="E29" s="121" t="str">
        <f t="shared" si="1"/>
        <v>B3</v>
      </c>
      <c r="F29" s="121" t="s">
        <v>452</v>
      </c>
      <c r="G29" s="121" t="str">
        <f t="shared" si="2"/>
        <v>B5</v>
      </c>
      <c r="H29" s="141" t="str">
        <f t="shared" si="3"/>
        <v>OK</v>
      </c>
      <c r="I29" t="s">
        <v>44</v>
      </c>
      <c r="J29">
        <v>26</v>
      </c>
      <c r="K29" s="121">
        <v>5</v>
      </c>
      <c r="L29" s="121" t="str">
        <f t="shared" si="4"/>
        <v>C3</v>
      </c>
      <c r="M29" s="121" t="s">
        <v>452</v>
      </c>
      <c r="N29" s="121" t="str">
        <f t="shared" si="5"/>
        <v>C5</v>
      </c>
      <c r="O29" s="141" t="str">
        <f t="shared" si="6"/>
        <v>OK</v>
      </c>
      <c r="P29" t="s">
        <v>45</v>
      </c>
      <c r="Q29">
        <v>26</v>
      </c>
      <c r="R29" s="121">
        <v>6</v>
      </c>
      <c r="S29" s="121" t="str">
        <f t="shared" si="7"/>
        <v>D3</v>
      </c>
      <c r="T29" s="121" t="s">
        <v>452</v>
      </c>
      <c r="U29" s="121" t="str">
        <f t="shared" si="8"/>
        <v>D5</v>
      </c>
      <c r="V29" s="141" t="str">
        <f t="shared" si="9"/>
        <v>OK</v>
      </c>
      <c r="Z29" s="196">
        <v>26</v>
      </c>
      <c r="AA29" s="196" t="s">
        <v>96</v>
      </c>
      <c r="AB29" s="196" t="s">
        <v>97</v>
      </c>
      <c r="AC29" t="s">
        <v>43</v>
      </c>
      <c r="AD29">
        <v>26</v>
      </c>
      <c r="AN29">
        <v>16</v>
      </c>
      <c r="AO29" t="s">
        <v>584</v>
      </c>
      <c r="AP29" t="s">
        <v>407</v>
      </c>
      <c r="AQ29">
        <v>18</v>
      </c>
    </row>
    <row r="30" spans="2:43">
      <c r="B30" t="s">
        <v>43</v>
      </c>
      <c r="C30">
        <v>27</v>
      </c>
      <c r="D30" s="121">
        <v>5</v>
      </c>
      <c r="E30" s="121" t="str">
        <f t="shared" si="1"/>
        <v>E1</v>
      </c>
      <c r="F30" s="121" t="s">
        <v>452</v>
      </c>
      <c r="G30" s="121" t="str">
        <f t="shared" si="2"/>
        <v>E2</v>
      </c>
      <c r="H30" s="141" t="str">
        <f t="shared" si="3"/>
        <v>OK</v>
      </c>
      <c r="I30" t="s">
        <v>44</v>
      </c>
      <c r="J30">
        <v>27</v>
      </c>
      <c r="K30" s="121">
        <v>5</v>
      </c>
      <c r="L30" s="121" t="str">
        <f t="shared" si="4"/>
        <v>F1</v>
      </c>
      <c r="M30" s="121" t="s">
        <v>452</v>
      </c>
      <c r="N30" s="121" t="str">
        <f t="shared" si="5"/>
        <v>F2</v>
      </c>
      <c r="O30" s="141" t="str">
        <f t="shared" si="6"/>
        <v>OK</v>
      </c>
      <c r="P30" t="s">
        <v>45</v>
      </c>
      <c r="Q30">
        <v>27</v>
      </c>
      <c r="R30" s="121">
        <v>6</v>
      </c>
      <c r="S30" s="121" t="str">
        <f t="shared" si="7"/>
        <v>G1</v>
      </c>
      <c r="T30" s="121" t="s">
        <v>452</v>
      </c>
      <c r="U30" s="121" t="str">
        <f t="shared" si="8"/>
        <v>G2</v>
      </c>
      <c r="V30" s="141" t="str">
        <f t="shared" si="9"/>
        <v>OK</v>
      </c>
      <c r="Z30" s="196">
        <v>27</v>
      </c>
      <c r="AA30" s="196" t="s">
        <v>468</v>
      </c>
      <c r="AB30" s="196" t="s">
        <v>470</v>
      </c>
      <c r="AC30" t="s">
        <v>43</v>
      </c>
      <c r="AD30">
        <v>27</v>
      </c>
      <c r="AN30">
        <v>27</v>
      </c>
      <c r="AO30" t="s">
        <v>127</v>
      </c>
      <c r="AP30" t="s">
        <v>130</v>
      </c>
      <c r="AQ30">
        <v>19</v>
      </c>
    </row>
    <row r="31" spans="2:43">
      <c r="B31" t="s">
        <v>43</v>
      </c>
      <c r="C31">
        <v>28</v>
      </c>
      <c r="D31" s="121">
        <v>6</v>
      </c>
      <c r="E31" s="121" t="str">
        <f t="shared" si="1"/>
        <v>E3</v>
      </c>
      <c r="F31" s="121" t="s">
        <v>452</v>
      </c>
      <c r="G31" s="121" t="str">
        <f t="shared" si="2"/>
        <v>E5</v>
      </c>
      <c r="H31" s="141" t="str">
        <f t="shared" si="3"/>
        <v>OK</v>
      </c>
      <c r="I31" t="s">
        <v>44</v>
      </c>
      <c r="J31">
        <v>28</v>
      </c>
      <c r="K31" s="121">
        <v>3</v>
      </c>
      <c r="L31" s="121" t="str">
        <f t="shared" si="4"/>
        <v>F3</v>
      </c>
      <c r="M31" s="121" t="s">
        <v>452</v>
      </c>
      <c r="N31" s="121" t="str">
        <f t="shared" si="5"/>
        <v>F5</v>
      </c>
      <c r="O31" s="141" t="str">
        <f t="shared" si="6"/>
        <v>OK</v>
      </c>
      <c r="P31" t="s">
        <v>45</v>
      </c>
      <c r="Q31">
        <v>28</v>
      </c>
      <c r="R31" s="121">
        <v>6</v>
      </c>
      <c r="S31" s="121" t="str">
        <f t="shared" si="7"/>
        <v>G3</v>
      </c>
      <c r="T31" s="121" t="s">
        <v>452</v>
      </c>
      <c r="U31" s="121" t="str">
        <f t="shared" si="8"/>
        <v>G5</v>
      </c>
      <c r="V31" s="141" t="str">
        <f t="shared" si="9"/>
        <v>OK</v>
      </c>
      <c r="Z31" s="196">
        <v>28</v>
      </c>
      <c r="AA31" s="196" t="s">
        <v>471</v>
      </c>
      <c r="AB31" s="196" t="s">
        <v>562</v>
      </c>
      <c r="AC31" t="s">
        <v>43</v>
      </c>
      <c r="AD31">
        <v>28</v>
      </c>
      <c r="AN31">
        <v>28</v>
      </c>
      <c r="AO31" t="s">
        <v>586</v>
      </c>
      <c r="AP31" t="s">
        <v>129</v>
      </c>
      <c r="AQ31">
        <v>20</v>
      </c>
    </row>
    <row r="32" spans="2:43">
      <c r="B32" t="s">
        <v>43</v>
      </c>
      <c r="C32">
        <v>29</v>
      </c>
      <c r="D32" s="121">
        <v>7</v>
      </c>
      <c r="E32" s="121" t="str">
        <f t="shared" si="1"/>
        <v>H1</v>
      </c>
      <c r="F32" s="121" t="s">
        <v>452</v>
      </c>
      <c r="G32" s="121" t="str">
        <f t="shared" si="2"/>
        <v>H2</v>
      </c>
      <c r="H32" s="141" t="str">
        <f>IF(E32&lt;G32,"OK","NG")</f>
        <v>OK</v>
      </c>
      <c r="I32" t="s">
        <v>44</v>
      </c>
      <c r="J32">
        <v>29</v>
      </c>
      <c r="K32" s="121">
        <v>3</v>
      </c>
      <c r="L32" s="121"/>
      <c r="M32" s="121" t="s">
        <v>452</v>
      </c>
      <c r="N32" s="121"/>
      <c r="O32" s="141" t="str">
        <f>IF(L32&lt;N32,"OK","NG")</f>
        <v>NG</v>
      </c>
      <c r="P32" t="s">
        <v>45</v>
      </c>
      <c r="Q32">
        <v>29</v>
      </c>
      <c r="R32" s="121">
        <v>6</v>
      </c>
      <c r="S32" s="121"/>
      <c r="T32" s="121" t="s">
        <v>452</v>
      </c>
      <c r="U32" s="121"/>
      <c r="V32" s="141" t="str">
        <f>IF(S32&lt;U32,"OK","NG")</f>
        <v>NG</v>
      </c>
      <c r="Z32" s="196">
        <v>29</v>
      </c>
      <c r="AA32" s="196" t="s">
        <v>455</v>
      </c>
      <c r="AB32" s="196" t="s">
        <v>459</v>
      </c>
      <c r="AC32" t="s">
        <v>43</v>
      </c>
      <c r="AD32">
        <v>29</v>
      </c>
      <c r="AN32">
        <v>29</v>
      </c>
      <c r="AO32" t="s">
        <v>585</v>
      </c>
      <c r="AP32" t="s">
        <v>128</v>
      </c>
      <c r="AQ32">
        <v>21</v>
      </c>
    </row>
    <row r="33" spans="2:43">
      <c r="B33" t="s">
        <v>43</v>
      </c>
      <c r="C33">
        <v>30</v>
      </c>
      <c r="D33" s="121">
        <v>8</v>
      </c>
      <c r="E33" s="121" t="s">
        <v>77</v>
      </c>
      <c r="F33" s="121" t="s">
        <v>452</v>
      </c>
      <c r="G33" s="121" t="s">
        <v>597</v>
      </c>
      <c r="H33" s="141" t="str">
        <f>IF(E33&lt;G33,"OK","NG")</f>
        <v>OK</v>
      </c>
      <c r="I33" t="s">
        <v>44</v>
      </c>
      <c r="J33">
        <v>30</v>
      </c>
      <c r="K33" s="121">
        <v>3</v>
      </c>
      <c r="L33" s="121"/>
      <c r="M33" s="121" t="s">
        <v>452</v>
      </c>
      <c r="N33" s="121"/>
      <c r="O33" s="141" t="str">
        <f>IF(L33&lt;N33,"OK","NG")</f>
        <v>NG</v>
      </c>
      <c r="P33" t="s">
        <v>45</v>
      </c>
      <c r="Q33">
        <v>30</v>
      </c>
      <c r="R33" s="121">
        <v>6</v>
      </c>
      <c r="S33" s="121"/>
      <c r="T33" s="121" t="s">
        <v>452</v>
      </c>
      <c r="U33" s="121"/>
      <c r="V33" s="141" t="str">
        <f>IF(S33&lt;U33,"OK","NG")</f>
        <v>NG</v>
      </c>
      <c r="Z33" s="196">
        <v>30</v>
      </c>
      <c r="AA33" s="196" t="s">
        <v>397</v>
      </c>
      <c r="AB33" s="196" t="s">
        <v>97</v>
      </c>
      <c r="AC33" t="s">
        <v>44</v>
      </c>
      <c r="AD33">
        <v>1</v>
      </c>
      <c r="AN33">
        <v>7</v>
      </c>
      <c r="AO33" t="s">
        <v>121</v>
      </c>
      <c r="AP33" t="s">
        <v>120</v>
      </c>
      <c r="AQ33">
        <v>22</v>
      </c>
    </row>
    <row r="34" spans="2:43">
      <c r="Z34" s="196">
        <v>31</v>
      </c>
      <c r="AA34" s="196" t="s">
        <v>398</v>
      </c>
      <c r="AB34" s="196" t="s">
        <v>95</v>
      </c>
      <c r="AC34" t="s">
        <v>44</v>
      </c>
      <c r="AD34">
        <v>2</v>
      </c>
      <c r="AN34">
        <v>8</v>
      </c>
      <c r="AO34" t="s">
        <v>122</v>
      </c>
      <c r="AP34" t="s">
        <v>119</v>
      </c>
      <c r="AQ34">
        <v>23</v>
      </c>
    </row>
    <row r="35" spans="2:43">
      <c r="Z35" s="196">
        <v>32</v>
      </c>
      <c r="AA35" s="196" t="s">
        <v>466</v>
      </c>
      <c r="AB35" s="196" t="s">
        <v>465</v>
      </c>
      <c r="AC35" t="s">
        <v>44</v>
      </c>
      <c r="AD35">
        <v>3</v>
      </c>
      <c r="AN35">
        <v>17</v>
      </c>
      <c r="AO35" t="s">
        <v>416</v>
      </c>
      <c r="AP35" t="s">
        <v>407</v>
      </c>
      <c r="AQ35">
        <v>24</v>
      </c>
    </row>
    <row r="36" spans="2:43">
      <c r="Z36" s="196">
        <v>33</v>
      </c>
      <c r="AA36" s="196" t="s">
        <v>472</v>
      </c>
      <c r="AB36" s="196" t="s">
        <v>563</v>
      </c>
      <c r="AC36" t="s">
        <v>44</v>
      </c>
      <c r="AD36">
        <v>4</v>
      </c>
      <c r="AN36">
        <v>18</v>
      </c>
      <c r="AO36" t="s">
        <v>411</v>
      </c>
      <c r="AP36" t="s">
        <v>421</v>
      </c>
      <c r="AQ36">
        <v>25</v>
      </c>
    </row>
    <row r="37" spans="2:43">
      <c r="Z37" s="196">
        <v>34</v>
      </c>
      <c r="AA37" s="196" t="s">
        <v>455</v>
      </c>
      <c r="AB37" s="196" t="s">
        <v>565</v>
      </c>
      <c r="AC37" t="s">
        <v>44</v>
      </c>
      <c r="AD37">
        <v>5</v>
      </c>
      <c r="AN37">
        <v>30</v>
      </c>
      <c r="AO37" t="s">
        <v>127</v>
      </c>
      <c r="AP37" t="s">
        <v>129</v>
      </c>
      <c r="AQ37">
        <v>26</v>
      </c>
    </row>
    <row r="38" spans="2:43">
      <c r="Z38" s="196">
        <v>35</v>
      </c>
      <c r="AA38" s="196" t="s">
        <v>459</v>
      </c>
      <c r="AB38" s="196" t="s">
        <v>456</v>
      </c>
      <c r="AC38" t="s">
        <v>44</v>
      </c>
      <c r="AD38">
        <v>6</v>
      </c>
      <c r="AN38">
        <v>31</v>
      </c>
      <c r="AO38" t="s">
        <v>130</v>
      </c>
      <c r="AP38" t="s">
        <v>128</v>
      </c>
      <c r="AQ38">
        <v>27</v>
      </c>
    </row>
    <row r="39" spans="2:43">
      <c r="Z39" s="196">
        <v>36</v>
      </c>
      <c r="AA39" s="196" t="s">
        <v>95</v>
      </c>
      <c r="AB39" s="196" t="s">
        <v>97</v>
      </c>
      <c r="AC39" t="s">
        <v>44</v>
      </c>
      <c r="AD39">
        <v>7</v>
      </c>
      <c r="AN39">
        <v>32</v>
      </c>
      <c r="AO39" t="s">
        <v>586</v>
      </c>
      <c r="AP39" t="s">
        <v>585</v>
      </c>
      <c r="AQ39">
        <v>28</v>
      </c>
    </row>
    <row r="40" spans="2:43">
      <c r="Z40" s="196">
        <v>37</v>
      </c>
      <c r="AA40" s="196" t="s">
        <v>397</v>
      </c>
      <c r="AB40" s="196" t="s">
        <v>96</v>
      </c>
      <c r="AC40" t="s">
        <v>44</v>
      </c>
      <c r="AD40">
        <v>8</v>
      </c>
      <c r="AN40">
        <v>9</v>
      </c>
      <c r="AO40" t="s">
        <v>120</v>
      </c>
      <c r="AP40" t="s">
        <v>119</v>
      </c>
      <c r="AQ40">
        <v>29</v>
      </c>
    </row>
    <row r="41" spans="2:43">
      <c r="Z41" s="196">
        <v>38</v>
      </c>
      <c r="AA41" s="196" t="s">
        <v>464</v>
      </c>
      <c r="AB41" s="196" t="s">
        <v>467</v>
      </c>
      <c r="AC41" t="s">
        <v>44</v>
      </c>
      <c r="AD41">
        <v>9</v>
      </c>
      <c r="AN41">
        <v>10</v>
      </c>
      <c r="AO41" t="s">
        <v>121</v>
      </c>
      <c r="AP41" t="s">
        <v>254</v>
      </c>
      <c r="AQ41">
        <v>30</v>
      </c>
    </row>
    <row r="42" spans="2:43">
      <c r="Z42" s="196">
        <v>39</v>
      </c>
      <c r="AA42" s="196" t="s">
        <v>473</v>
      </c>
      <c r="AB42" s="196" t="s">
        <v>563</v>
      </c>
      <c r="AC42" t="s">
        <v>44</v>
      </c>
      <c r="AD42">
        <v>10</v>
      </c>
      <c r="AN42">
        <v>19</v>
      </c>
      <c r="AO42" t="s">
        <v>407</v>
      </c>
      <c r="AP42" t="s">
        <v>421</v>
      </c>
      <c r="AQ42">
        <v>31</v>
      </c>
    </row>
    <row r="43" spans="2:43">
      <c r="Z43" s="196">
        <v>40</v>
      </c>
      <c r="AA43" s="196" t="s">
        <v>456</v>
      </c>
      <c r="AB43" s="196" t="s">
        <v>565</v>
      </c>
      <c r="AC43" t="s">
        <v>44</v>
      </c>
      <c r="AD43">
        <v>11</v>
      </c>
      <c r="AN43">
        <v>20</v>
      </c>
      <c r="AO43" t="s">
        <v>416</v>
      </c>
      <c r="AP43" t="s">
        <v>584</v>
      </c>
      <c r="AQ43">
        <v>32</v>
      </c>
    </row>
    <row r="44" spans="2:43">
      <c r="Z44" s="196">
        <v>41</v>
      </c>
      <c r="AA44" s="196" t="s">
        <v>455</v>
      </c>
      <c r="AB44" s="196" t="s">
        <v>460</v>
      </c>
      <c r="AC44" t="s">
        <v>44</v>
      </c>
      <c r="AD44">
        <v>12</v>
      </c>
      <c r="AN44">
        <v>33</v>
      </c>
      <c r="AO44" t="s">
        <v>127</v>
      </c>
      <c r="AP44" t="s">
        <v>128</v>
      </c>
      <c r="AQ44">
        <v>33</v>
      </c>
    </row>
    <row r="45" spans="2:43">
      <c r="Z45" s="196">
        <v>42</v>
      </c>
      <c r="AA45" s="196" t="s">
        <v>96</v>
      </c>
      <c r="AB45" s="196" t="s">
        <v>95</v>
      </c>
      <c r="AC45" t="s">
        <v>44</v>
      </c>
      <c r="AD45">
        <v>13</v>
      </c>
      <c r="AN45">
        <v>34</v>
      </c>
      <c r="AO45" t="s">
        <v>129</v>
      </c>
      <c r="AP45" t="s">
        <v>585</v>
      </c>
      <c r="AQ45">
        <v>34</v>
      </c>
    </row>
    <row r="46" spans="2:43">
      <c r="Z46" s="196">
        <v>43</v>
      </c>
      <c r="AA46" s="196" t="s">
        <v>398</v>
      </c>
      <c r="AB46" s="196" t="s">
        <v>97</v>
      </c>
      <c r="AC46" t="s">
        <v>44</v>
      </c>
      <c r="AD46">
        <v>14</v>
      </c>
      <c r="AN46">
        <v>35</v>
      </c>
      <c r="AO46" t="s">
        <v>130</v>
      </c>
      <c r="AP46" t="s">
        <v>586</v>
      </c>
      <c r="AQ46">
        <v>35</v>
      </c>
    </row>
    <row r="47" spans="2:43">
      <c r="Z47" s="196">
        <v>44</v>
      </c>
      <c r="AA47" s="196" t="s">
        <v>466</v>
      </c>
      <c r="AB47" s="196" t="s">
        <v>561</v>
      </c>
      <c r="AC47" t="s">
        <v>44</v>
      </c>
      <c r="AD47">
        <v>15</v>
      </c>
    </row>
    <row r="48" spans="2:43">
      <c r="Z48" s="196">
        <v>45</v>
      </c>
      <c r="AA48" s="196" t="s">
        <v>475</v>
      </c>
      <c r="AB48" s="196" t="s">
        <v>473</v>
      </c>
      <c r="AC48" t="s">
        <v>44</v>
      </c>
      <c r="AD48">
        <v>16</v>
      </c>
    </row>
    <row r="49" spans="26:30">
      <c r="Z49" s="196">
        <v>46</v>
      </c>
      <c r="AA49" s="196" t="s">
        <v>460</v>
      </c>
      <c r="AB49" s="196" t="s">
        <v>456</v>
      </c>
      <c r="AC49" t="s">
        <v>44</v>
      </c>
      <c r="AD49">
        <v>17</v>
      </c>
    </row>
    <row r="50" spans="26:30">
      <c r="Z50" s="196">
        <v>47</v>
      </c>
      <c r="AA50" s="196" t="s">
        <v>459</v>
      </c>
      <c r="AB50" s="196" t="s">
        <v>565</v>
      </c>
      <c r="AC50" t="s">
        <v>44</v>
      </c>
      <c r="AD50">
        <v>18</v>
      </c>
    </row>
    <row r="51" spans="26:30">
      <c r="Z51" s="196">
        <v>48</v>
      </c>
      <c r="AA51" s="196" t="s">
        <v>398</v>
      </c>
      <c r="AB51" s="196" t="s">
        <v>96</v>
      </c>
      <c r="AC51" t="s">
        <v>44</v>
      </c>
      <c r="AD51">
        <v>19</v>
      </c>
    </row>
    <row r="52" spans="26:30">
      <c r="Z52" s="196">
        <v>49</v>
      </c>
      <c r="AA52" s="196" t="s">
        <v>397</v>
      </c>
      <c r="AB52" s="196" t="s">
        <v>95</v>
      </c>
      <c r="AC52" t="s">
        <v>44</v>
      </c>
      <c r="AD52">
        <v>20</v>
      </c>
    </row>
    <row r="53" spans="26:30">
      <c r="Z53" s="196">
        <v>50</v>
      </c>
      <c r="AA53" s="196" t="s">
        <v>464</v>
      </c>
      <c r="AB53" s="196" t="s">
        <v>465</v>
      </c>
      <c r="AC53" t="s">
        <v>44</v>
      </c>
      <c r="AD53">
        <v>21</v>
      </c>
    </row>
    <row r="54" spans="26:30">
      <c r="Z54" s="196">
        <v>51</v>
      </c>
      <c r="AA54" s="196" t="s">
        <v>474</v>
      </c>
      <c r="AB54" s="196" t="s">
        <v>475</v>
      </c>
      <c r="AC54" t="s">
        <v>44</v>
      </c>
      <c r="AD54">
        <v>22</v>
      </c>
    </row>
    <row r="55" spans="26:30">
      <c r="Z55" s="196">
        <v>52</v>
      </c>
      <c r="AA55" s="196" t="s">
        <v>459</v>
      </c>
      <c r="AB55" s="196" t="s">
        <v>460</v>
      </c>
      <c r="AC55" t="s">
        <v>44</v>
      </c>
      <c r="AD55">
        <v>23</v>
      </c>
    </row>
    <row r="56" spans="26:30">
      <c r="Z56" s="196">
        <v>53</v>
      </c>
      <c r="AA56" s="196" t="s">
        <v>455</v>
      </c>
      <c r="AB56" s="196" t="s">
        <v>456</v>
      </c>
      <c r="AC56" t="s">
        <v>44</v>
      </c>
      <c r="AD56">
        <v>24</v>
      </c>
    </row>
    <row r="57" spans="26:30">
      <c r="Z57" s="196">
        <v>54</v>
      </c>
      <c r="AA57" s="196" t="s">
        <v>462</v>
      </c>
      <c r="AB57" s="196" t="s">
        <v>463</v>
      </c>
      <c r="AC57" t="s">
        <v>44</v>
      </c>
      <c r="AD57">
        <v>25</v>
      </c>
    </row>
    <row r="58" spans="26:30">
      <c r="Z58" s="196">
        <v>55</v>
      </c>
      <c r="AA58" s="196" t="s">
        <v>100</v>
      </c>
      <c r="AB58" s="196" t="s">
        <v>94</v>
      </c>
      <c r="AC58" t="s">
        <v>44</v>
      </c>
      <c r="AD58">
        <v>26</v>
      </c>
    </row>
    <row r="59" spans="26:30">
      <c r="Z59" s="196">
        <v>56</v>
      </c>
      <c r="AA59" s="196" t="s">
        <v>472</v>
      </c>
      <c r="AB59" s="196" t="s">
        <v>474</v>
      </c>
      <c r="AC59" t="s">
        <v>44</v>
      </c>
      <c r="AD59">
        <v>27</v>
      </c>
    </row>
    <row r="60" spans="26:30">
      <c r="Z60" s="196">
        <v>57</v>
      </c>
      <c r="AA60" s="196" t="s">
        <v>475</v>
      </c>
      <c r="AB60" s="196" t="s">
        <v>563</v>
      </c>
      <c r="AC60" t="s">
        <v>44</v>
      </c>
      <c r="AD60">
        <v>28</v>
      </c>
    </row>
    <row r="61" spans="26:30">
      <c r="Z61" s="196">
        <v>58</v>
      </c>
      <c r="AA61" s="196" t="s">
        <v>460</v>
      </c>
      <c r="AB61" s="196" t="s">
        <v>565</v>
      </c>
      <c r="AC61" t="s">
        <v>44</v>
      </c>
      <c r="AD61">
        <v>29</v>
      </c>
    </row>
    <row r="62" spans="26:30">
      <c r="Z62" s="196">
        <v>59</v>
      </c>
      <c r="AA62" s="196" t="s">
        <v>462</v>
      </c>
      <c r="AB62" s="196" t="s">
        <v>94</v>
      </c>
      <c r="AC62" t="s">
        <v>45</v>
      </c>
      <c r="AD62">
        <v>1</v>
      </c>
    </row>
    <row r="63" spans="26:30">
      <c r="Z63" s="196">
        <v>60</v>
      </c>
      <c r="AA63" s="196" t="s">
        <v>463</v>
      </c>
      <c r="AB63" s="196" t="s">
        <v>98</v>
      </c>
      <c r="AC63" t="s">
        <v>45</v>
      </c>
      <c r="AD63">
        <v>2</v>
      </c>
    </row>
    <row r="64" spans="26:30">
      <c r="Z64" s="196">
        <v>61</v>
      </c>
      <c r="AA64" s="196" t="s">
        <v>468</v>
      </c>
      <c r="AB64" s="196" t="s">
        <v>562</v>
      </c>
      <c r="AC64" t="s">
        <v>45</v>
      </c>
      <c r="AD64">
        <v>3</v>
      </c>
    </row>
    <row r="65" spans="26:30">
      <c r="Z65" s="196">
        <v>62</v>
      </c>
      <c r="AA65" s="196" t="s">
        <v>474</v>
      </c>
      <c r="AB65" s="196" t="s">
        <v>473</v>
      </c>
      <c r="AC65" t="s">
        <v>45</v>
      </c>
      <c r="AD65">
        <v>4</v>
      </c>
    </row>
    <row r="66" spans="26:30">
      <c r="Z66" s="196">
        <v>63</v>
      </c>
      <c r="AA66" s="196" t="s">
        <v>101</v>
      </c>
      <c r="AB66" s="196" t="s">
        <v>104</v>
      </c>
      <c r="AC66" t="s">
        <v>45</v>
      </c>
      <c r="AD66">
        <v>5</v>
      </c>
    </row>
    <row r="67" spans="26:30">
      <c r="Z67" s="196">
        <v>64</v>
      </c>
      <c r="AA67" s="196" t="s">
        <v>102</v>
      </c>
      <c r="AB67" s="196" t="s">
        <v>103</v>
      </c>
      <c r="AC67" t="s">
        <v>45</v>
      </c>
      <c r="AD67">
        <v>6</v>
      </c>
    </row>
    <row r="68" spans="26:30">
      <c r="Z68" s="196">
        <v>65</v>
      </c>
      <c r="AA68" s="196" t="s">
        <v>98</v>
      </c>
      <c r="AB68" s="196" t="s">
        <v>94</v>
      </c>
      <c r="AC68" t="s">
        <v>45</v>
      </c>
      <c r="AD68">
        <v>7</v>
      </c>
    </row>
    <row r="69" spans="26:30">
      <c r="Z69" s="196">
        <v>66</v>
      </c>
      <c r="AA69" s="196" t="s">
        <v>462</v>
      </c>
      <c r="AB69" s="196" t="s">
        <v>100</v>
      </c>
      <c r="AC69" t="s">
        <v>45</v>
      </c>
      <c r="AD69">
        <v>8</v>
      </c>
    </row>
    <row r="70" spans="26:30">
      <c r="Z70" s="196">
        <v>67</v>
      </c>
      <c r="AA70" s="196" t="s">
        <v>469</v>
      </c>
      <c r="AB70" s="196" t="s">
        <v>562</v>
      </c>
      <c r="AC70" t="s">
        <v>45</v>
      </c>
      <c r="AD70">
        <v>9</v>
      </c>
    </row>
    <row r="71" spans="26:30">
      <c r="Z71" s="196">
        <v>68</v>
      </c>
      <c r="AA71" s="196" t="s">
        <v>472</v>
      </c>
      <c r="AB71" s="196" t="s">
        <v>475</v>
      </c>
      <c r="AC71" t="s">
        <v>45</v>
      </c>
      <c r="AD71">
        <v>10</v>
      </c>
    </row>
    <row r="72" spans="26:30">
      <c r="Z72" s="196">
        <v>69</v>
      </c>
      <c r="AA72" s="196" t="s">
        <v>101</v>
      </c>
      <c r="AB72" s="196" t="s">
        <v>103</v>
      </c>
      <c r="AC72" t="s">
        <v>45</v>
      </c>
      <c r="AD72">
        <v>11</v>
      </c>
    </row>
    <row r="73" spans="26:30">
      <c r="Z73" s="196">
        <v>70</v>
      </c>
      <c r="AA73" s="196" t="s">
        <v>102</v>
      </c>
      <c r="AB73" s="196" t="s">
        <v>104</v>
      </c>
      <c r="AC73" t="s">
        <v>45</v>
      </c>
      <c r="AD73">
        <v>12</v>
      </c>
    </row>
    <row r="74" spans="26:30">
      <c r="Z74" s="196">
        <v>71</v>
      </c>
      <c r="AA74" s="196" t="s">
        <v>100</v>
      </c>
      <c r="AB74" s="196" t="s">
        <v>98</v>
      </c>
      <c r="AC74" t="s">
        <v>45</v>
      </c>
      <c r="AD74">
        <v>13</v>
      </c>
    </row>
    <row r="75" spans="26:30">
      <c r="Z75" s="196">
        <v>72</v>
      </c>
      <c r="AA75" s="196" t="s">
        <v>463</v>
      </c>
      <c r="AB75" s="196" t="s">
        <v>94</v>
      </c>
      <c r="AC75" t="s">
        <v>45</v>
      </c>
      <c r="AD75">
        <v>14</v>
      </c>
    </row>
    <row r="76" spans="26:30">
      <c r="Z76" s="196">
        <v>73</v>
      </c>
      <c r="AA76" s="196" t="s">
        <v>471</v>
      </c>
      <c r="AB76" s="196" t="s">
        <v>469</v>
      </c>
      <c r="AC76" t="s">
        <v>45</v>
      </c>
      <c r="AD76">
        <v>15</v>
      </c>
    </row>
    <row r="77" spans="26:30">
      <c r="Z77" s="196">
        <v>74</v>
      </c>
      <c r="AA77" s="196" t="s">
        <v>474</v>
      </c>
      <c r="AB77" s="196" t="s">
        <v>563</v>
      </c>
      <c r="AC77" t="s">
        <v>45</v>
      </c>
      <c r="AD77">
        <v>16</v>
      </c>
    </row>
    <row r="78" spans="26:30">
      <c r="Z78" s="196">
        <v>75</v>
      </c>
      <c r="AA78" s="196" t="s">
        <v>101</v>
      </c>
      <c r="AB78" s="196" t="s">
        <v>102</v>
      </c>
      <c r="AC78" t="s">
        <v>45</v>
      </c>
      <c r="AD78">
        <v>17</v>
      </c>
    </row>
    <row r="79" spans="26:30">
      <c r="Z79" s="196">
        <v>76</v>
      </c>
      <c r="AA79" s="196" t="s">
        <v>103</v>
      </c>
      <c r="AB79" s="196" t="s">
        <v>104</v>
      </c>
      <c r="AC79" t="s">
        <v>45</v>
      </c>
      <c r="AD79">
        <v>18</v>
      </c>
    </row>
    <row r="80" spans="26:30">
      <c r="Z80" s="196">
        <v>77</v>
      </c>
      <c r="AA80" s="196" t="s">
        <v>463</v>
      </c>
      <c r="AB80" s="196" t="s">
        <v>100</v>
      </c>
      <c r="AC80" t="s">
        <v>45</v>
      </c>
      <c r="AD80">
        <v>19</v>
      </c>
    </row>
    <row r="81" spans="26:30">
      <c r="Z81" s="196">
        <v>78</v>
      </c>
      <c r="AA81" s="196" t="s">
        <v>462</v>
      </c>
      <c r="AB81" s="196" t="s">
        <v>98</v>
      </c>
      <c r="AC81" t="s">
        <v>45</v>
      </c>
      <c r="AD81">
        <v>20</v>
      </c>
    </row>
    <row r="82" spans="26:30">
      <c r="Z82" s="196">
        <v>79</v>
      </c>
      <c r="AA82" s="196" t="s">
        <v>470</v>
      </c>
      <c r="AB82" s="196" t="s">
        <v>471</v>
      </c>
      <c r="AC82" t="s">
        <v>45</v>
      </c>
      <c r="AD82">
        <v>21</v>
      </c>
    </row>
    <row r="83" spans="26:30">
      <c r="Z83" s="196">
        <v>80</v>
      </c>
      <c r="AA83" s="196" t="s">
        <v>472</v>
      </c>
      <c r="AB83" s="196" t="s">
        <v>473</v>
      </c>
      <c r="AC83" t="s">
        <v>45</v>
      </c>
      <c r="AD83">
        <v>22</v>
      </c>
    </row>
    <row r="84" spans="26:30">
      <c r="Z84" s="196">
        <v>81</v>
      </c>
      <c r="AA84" s="196" t="s">
        <v>8</v>
      </c>
      <c r="AB84" s="196" t="s">
        <v>14</v>
      </c>
      <c r="AC84" t="s">
        <v>45</v>
      </c>
      <c r="AD84">
        <v>23</v>
      </c>
    </row>
    <row r="85" spans="26:30">
      <c r="Z85" s="196">
        <v>82</v>
      </c>
      <c r="AA85" s="196" t="s">
        <v>16</v>
      </c>
      <c r="AB85" s="196" t="s">
        <v>87</v>
      </c>
      <c r="AC85" t="s">
        <v>45</v>
      </c>
      <c r="AD85">
        <v>24</v>
      </c>
    </row>
    <row r="86" spans="26:30">
      <c r="Z86" s="196">
        <v>83</v>
      </c>
      <c r="AA86" s="196" t="s">
        <v>464</v>
      </c>
      <c r="AB86" s="196" t="s">
        <v>466</v>
      </c>
      <c r="AC86" t="s">
        <v>45</v>
      </c>
      <c r="AD86">
        <v>25</v>
      </c>
    </row>
    <row r="87" spans="26:30">
      <c r="Z87" s="196">
        <v>84</v>
      </c>
      <c r="AA87" s="196" t="s">
        <v>467</v>
      </c>
      <c r="AB87" s="196" t="s">
        <v>561</v>
      </c>
      <c r="AC87" t="s">
        <v>45</v>
      </c>
      <c r="AD87">
        <v>26</v>
      </c>
    </row>
    <row r="88" spans="26:30">
      <c r="Z88" s="196">
        <v>85</v>
      </c>
      <c r="AA88" s="196" t="s">
        <v>453</v>
      </c>
      <c r="AB88" s="196" t="s">
        <v>457</v>
      </c>
      <c r="AC88" t="s">
        <v>45</v>
      </c>
      <c r="AD88">
        <v>27</v>
      </c>
    </row>
    <row r="89" spans="26:30">
      <c r="Z89" s="196">
        <v>86</v>
      </c>
      <c r="AA89" s="196" t="s">
        <v>458</v>
      </c>
      <c r="AB89" s="196" t="s">
        <v>564</v>
      </c>
      <c r="AC89" t="s">
        <v>45</v>
      </c>
      <c r="AD89">
        <v>28</v>
      </c>
    </row>
    <row r="90" spans="26:30">
      <c r="Z90" s="197">
        <v>1</v>
      </c>
      <c r="AA90" s="197" t="s">
        <v>405</v>
      </c>
      <c r="AB90" s="197" t="s">
        <v>583</v>
      </c>
      <c r="AC90" t="s">
        <v>113</v>
      </c>
      <c r="AD90">
        <v>1</v>
      </c>
    </row>
    <row r="91" spans="26:30">
      <c r="Z91" s="197">
        <v>2</v>
      </c>
      <c r="AA91" s="197" t="s">
        <v>400</v>
      </c>
      <c r="AB91" s="197" t="s">
        <v>399</v>
      </c>
      <c r="AC91" t="s">
        <v>113</v>
      </c>
      <c r="AD91">
        <v>2</v>
      </c>
    </row>
    <row r="92" spans="26:30">
      <c r="Z92" s="197">
        <v>3</v>
      </c>
      <c r="AA92" s="197" t="s">
        <v>421</v>
      </c>
      <c r="AB92" s="197" t="s">
        <v>584</v>
      </c>
      <c r="AC92" t="s">
        <v>113</v>
      </c>
      <c r="AD92">
        <v>3</v>
      </c>
    </row>
    <row r="93" spans="26:30">
      <c r="Z93" s="197">
        <v>4</v>
      </c>
      <c r="AA93" s="197" t="s">
        <v>407</v>
      </c>
      <c r="AB93" s="197" t="s">
        <v>411</v>
      </c>
      <c r="AC93" t="s">
        <v>113</v>
      </c>
      <c r="AD93">
        <v>4</v>
      </c>
    </row>
    <row r="94" spans="26:30">
      <c r="Z94" s="197">
        <v>5</v>
      </c>
      <c r="AA94" s="197" t="s">
        <v>422</v>
      </c>
      <c r="AB94" s="197" t="s">
        <v>582</v>
      </c>
      <c r="AC94" t="s">
        <v>113</v>
      </c>
      <c r="AD94">
        <v>5</v>
      </c>
    </row>
    <row r="95" spans="26:30">
      <c r="Z95" s="197">
        <v>6</v>
      </c>
      <c r="AA95" s="197" t="s">
        <v>408</v>
      </c>
      <c r="AB95" s="197" t="s">
        <v>581</v>
      </c>
      <c r="AC95" t="s">
        <v>113</v>
      </c>
      <c r="AD95">
        <v>6</v>
      </c>
    </row>
    <row r="96" spans="26:30">
      <c r="Z96" s="197">
        <v>7</v>
      </c>
      <c r="AA96" s="197" t="s">
        <v>417</v>
      </c>
      <c r="AB96" s="197" t="s">
        <v>412</v>
      </c>
      <c r="AC96" t="s">
        <v>113</v>
      </c>
      <c r="AD96">
        <v>7</v>
      </c>
    </row>
    <row r="97" spans="26:30">
      <c r="Z97" s="197">
        <v>8</v>
      </c>
      <c r="AA97" s="197" t="s">
        <v>583</v>
      </c>
      <c r="AB97" s="197" t="s">
        <v>399</v>
      </c>
      <c r="AC97" t="s">
        <v>113</v>
      </c>
      <c r="AD97">
        <v>8</v>
      </c>
    </row>
    <row r="98" spans="26:30">
      <c r="Z98" s="197">
        <v>9</v>
      </c>
      <c r="AA98" s="197" t="s">
        <v>405</v>
      </c>
      <c r="AB98" s="197" t="s">
        <v>406</v>
      </c>
      <c r="AC98" t="s">
        <v>113</v>
      </c>
      <c r="AD98">
        <v>9</v>
      </c>
    </row>
    <row r="99" spans="26:30">
      <c r="Z99" s="197">
        <v>10</v>
      </c>
      <c r="AA99" s="197" t="s">
        <v>584</v>
      </c>
      <c r="AB99" s="197" t="s">
        <v>411</v>
      </c>
      <c r="AC99" t="s">
        <v>113</v>
      </c>
      <c r="AD99">
        <v>10</v>
      </c>
    </row>
    <row r="100" spans="26:30">
      <c r="Z100" s="197">
        <v>11</v>
      </c>
      <c r="AA100" s="197" t="s">
        <v>421</v>
      </c>
      <c r="AB100" s="197" t="s">
        <v>416</v>
      </c>
      <c r="AC100" t="s">
        <v>113</v>
      </c>
      <c r="AD100">
        <v>11</v>
      </c>
    </row>
    <row r="101" spans="26:30">
      <c r="Z101" s="197">
        <v>12</v>
      </c>
      <c r="AA101" s="197" t="s">
        <v>422</v>
      </c>
      <c r="AB101" s="197" t="s">
        <v>581</v>
      </c>
      <c r="AC101" t="s">
        <v>113</v>
      </c>
      <c r="AD101">
        <v>12</v>
      </c>
    </row>
    <row r="102" spans="26:30">
      <c r="Z102" s="197">
        <v>13</v>
      </c>
      <c r="AA102" s="197" t="s">
        <v>582</v>
      </c>
      <c r="AB102" s="197" t="s">
        <v>412</v>
      </c>
      <c r="AC102" t="s">
        <v>113</v>
      </c>
      <c r="AD102">
        <v>13</v>
      </c>
    </row>
    <row r="103" spans="26:30">
      <c r="Z103" s="197">
        <v>14</v>
      </c>
      <c r="AA103" s="197" t="s">
        <v>408</v>
      </c>
      <c r="AB103" s="197" t="s">
        <v>417</v>
      </c>
      <c r="AC103" t="s">
        <v>113</v>
      </c>
      <c r="AD103">
        <v>14</v>
      </c>
    </row>
    <row r="104" spans="26:30">
      <c r="Z104" s="197">
        <v>15</v>
      </c>
      <c r="AA104" s="197" t="s">
        <v>399</v>
      </c>
      <c r="AB104" s="197" t="s">
        <v>406</v>
      </c>
      <c r="AC104" t="s">
        <v>113</v>
      </c>
      <c r="AD104">
        <v>15</v>
      </c>
    </row>
    <row r="105" spans="26:30">
      <c r="Z105" s="197">
        <v>16</v>
      </c>
      <c r="AA105" s="197" t="s">
        <v>583</v>
      </c>
      <c r="AB105" s="197" t="s">
        <v>400</v>
      </c>
      <c r="AC105" t="s">
        <v>113</v>
      </c>
      <c r="AD105">
        <v>16</v>
      </c>
    </row>
    <row r="106" spans="26:30">
      <c r="Z106" s="197">
        <v>17</v>
      </c>
      <c r="AA106" s="197" t="s">
        <v>411</v>
      </c>
      <c r="AB106" s="197" t="s">
        <v>416</v>
      </c>
      <c r="AC106" t="s">
        <v>113</v>
      </c>
      <c r="AD106">
        <v>17</v>
      </c>
    </row>
    <row r="107" spans="26:30">
      <c r="Z107" s="197">
        <v>18</v>
      </c>
      <c r="AA107" s="197" t="s">
        <v>584</v>
      </c>
      <c r="AB107" s="197" t="s">
        <v>407</v>
      </c>
      <c r="AC107" t="s">
        <v>113</v>
      </c>
      <c r="AD107">
        <v>18</v>
      </c>
    </row>
    <row r="108" spans="26:30">
      <c r="Z108" s="197">
        <v>19</v>
      </c>
      <c r="AA108" s="197" t="s">
        <v>422</v>
      </c>
      <c r="AB108" s="197" t="s">
        <v>412</v>
      </c>
      <c r="AC108" t="s">
        <v>113</v>
      </c>
      <c r="AD108">
        <v>19</v>
      </c>
    </row>
    <row r="109" spans="26:30">
      <c r="Z109" s="197">
        <v>20</v>
      </c>
      <c r="AA109" s="197" t="s">
        <v>581</v>
      </c>
      <c r="AB109" s="197" t="s">
        <v>417</v>
      </c>
      <c r="AC109" t="s">
        <v>113</v>
      </c>
      <c r="AD109">
        <v>20</v>
      </c>
    </row>
    <row r="110" spans="26:30">
      <c r="Z110" s="197">
        <v>21</v>
      </c>
      <c r="AA110" s="197" t="s">
        <v>582</v>
      </c>
      <c r="AB110" s="197" t="s">
        <v>408</v>
      </c>
      <c r="AC110" t="s">
        <v>113</v>
      </c>
      <c r="AD110">
        <v>21</v>
      </c>
    </row>
    <row r="111" spans="26:30">
      <c r="Z111" s="197">
        <v>22</v>
      </c>
      <c r="AA111" s="197" t="s">
        <v>406</v>
      </c>
      <c r="AB111" s="197" t="s">
        <v>400</v>
      </c>
      <c r="AC111" t="s">
        <v>113</v>
      </c>
      <c r="AD111">
        <v>22</v>
      </c>
    </row>
    <row r="112" spans="26:30">
      <c r="Z112" s="197">
        <v>23</v>
      </c>
      <c r="AA112" s="197" t="s">
        <v>399</v>
      </c>
      <c r="AB112" s="197" t="s">
        <v>405</v>
      </c>
      <c r="AC112" t="s">
        <v>113</v>
      </c>
      <c r="AD112">
        <v>23</v>
      </c>
    </row>
    <row r="113" spans="26:30">
      <c r="Z113" s="197">
        <v>24</v>
      </c>
      <c r="AA113" s="197" t="s">
        <v>416</v>
      </c>
      <c r="AB113" s="197" t="s">
        <v>407</v>
      </c>
      <c r="AC113" t="s">
        <v>113</v>
      </c>
      <c r="AD113">
        <v>24</v>
      </c>
    </row>
    <row r="114" spans="26:30">
      <c r="Z114" s="197">
        <v>25</v>
      </c>
      <c r="AA114" s="197" t="s">
        <v>411</v>
      </c>
      <c r="AB114" s="197" t="s">
        <v>421</v>
      </c>
      <c r="AC114" t="s">
        <v>113</v>
      </c>
      <c r="AD114">
        <v>25</v>
      </c>
    </row>
    <row r="115" spans="26:30">
      <c r="Z115" s="197">
        <v>26</v>
      </c>
      <c r="AA115" s="197" t="s">
        <v>422</v>
      </c>
      <c r="AB115" s="197" t="s">
        <v>417</v>
      </c>
      <c r="AC115" t="s">
        <v>113</v>
      </c>
      <c r="AD115">
        <v>26</v>
      </c>
    </row>
    <row r="116" spans="26:30">
      <c r="Z116" s="197">
        <v>27</v>
      </c>
      <c r="AA116" s="197" t="s">
        <v>412</v>
      </c>
      <c r="AB116" s="197" t="s">
        <v>408</v>
      </c>
      <c r="AC116" t="s">
        <v>113</v>
      </c>
      <c r="AD116">
        <v>27</v>
      </c>
    </row>
    <row r="117" spans="26:30">
      <c r="Z117" s="197">
        <v>28</v>
      </c>
      <c r="AA117" s="197" t="s">
        <v>581</v>
      </c>
      <c r="AB117" s="197" t="s">
        <v>582</v>
      </c>
      <c r="AC117" t="s">
        <v>113</v>
      </c>
      <c r="AD117">
        <v>28</v>
      </c>
    </row>
    <row r="118" spans="26:30">
      <c r="Z118" s="197">
        <v>29</v>
      </c>
      <c r="AA118" s="197" t="s">
        <v>400</v>
      </c>
      <c r="AB118" s="197" t="s">
        <v>405</v>
      </c>
      <c r="AC118" t="s">
        <v>113</v>
      </c>
      <c r="AD118">
        <v>29</v>
      </c>
    </row>
    <row r="119" spans="26:30">
      <c r="Z119" s="197">
        <v>30</v>
      </c>
      <c r="AA119" s="197" t="s">
        <v>406</v>
      </c>
      <c r="AB119" s="197" t="s">
        <v>583</v>
      </c>
      <c r="AC119" t="s">
        <v>113</v>
      </c>
      <c r="AD119">
        <v>30</v>
      </c>
    </row>
    <row r="120" spans="26:30">
      <c r="Z120" s="197">
        <v>31</v>
      </c>
      <c r="AA120" s="197" t="s">
        <v>407</v>
      </c>
      <c r="AB120" s="197" t="s">
        <v>421</v>
      </c>
      <c r="AC120" t="s">
        <v>113</v>
      </c>
      <c r="AD120">
        <v>31</v>
      </c>
    </row>
    <row r="121" spans="26:30">
      <c r="Z121" s="197">
        <v>32</v>
      </c>
      <c r="AA121" s="197" t="s">
        <v>416</v>
      </c>
      <c r="AB121" s="197" t="s">
        <v>584</v>
      </c>
      <c r="AC121" t="s">
        <v>113</v>
      </c>
      <c r="AD121">
        <v>32</v>
      </c>
    </row>
    <row r="122" spans="26:30">
      <c r="Z122" s="197">
        <v>33</v>
      </c>
      <c r="AA122" s="197" t="s">
        <v>422</v>
      </c>
      <c r="AB122" s="197" t="s">
        <v>408</v>
      </c>
      <c r="AC122" t="s">
        <v>113</v>
      </c>
      <c r="AD122">
        <v>33</v>
      </c>
    </row>
    <row r="123" spans="26:30">
      <c r="Z123" s="197">
        <v>34</v>
      </c>
      <c r="AA123" s="197" t="s">
        <v>417</v>
      </c>
      <c r="AB123" s="197" t="s">
        <v>582</v>
      </c>
      <c r="AC123" t="s">
        <v>113</v>
      </c>
      <c r="AD123">
        <v>34</v>
      </c>
    </row>
    <row r="124" spans="26:30">
      <c r="Z124" s="197">
        <v>35</v>
      </c>
      <c r="AA124" s="197" t="s">
        <v>412</v>
      </c>
      <c r="AB124" s="197" t="s">
        <v>581</v>
      </c>
      <c r="AC124" t="s">
        <v>113</v>
      </c>
      <c r="AD124">
        <v>35</v>
      </c>
    </row>
  </sheetData>
  <phoneticPr fontId="2"/>
  <conditionalFormatting sqref="H4:H33 O4:O33 V4:V33">
    <cfRule type="cellIs" dxfId="204" priority="1" stopIfTrue="1" operator="equal">
      <formula>"NG"</formula>
    </cfRule>
  </conditionalFormatting>
  <conditionalFormatting sqref="G1:G3 E1:E3 D34:G65536 F1:F33 D1:D33">
    <cfRule type="cellIs" dxfId="203" priority="2" stopIfTrue="1" operator="between">
      <formula>"Ａ"</formula>
      <formula>"Ｆ"</formula>
    </cfRule>
  </conditionalFormatting>
  <conditionalFormatting sqref="T4:T33">
    <cfRule type="cellIs" dxfId="202" priority="3" stopIfTrue="1" operator="between">
      <formula>"Ｇ"</formula>
      <formula>"Ｎ"</formula>
    </cfRule>
  </conditionalFormatting>
  <conditionalFormatting sqref="S4:S33 L4:L33 G4:G33 E4:E33 U4:U33 N4:N33">
    <cfRule type="cellIs" dxfId="201" priority="7" stopIfTrue="1" operator="lessThan">
      <formula>"K*"</formula>
    </cfRule>
    <cfRule type="cellIs" dxfId="200" priority="8" stopIfTrue="1" operator="greaterThanOrEqual">
      <formula>"L*"</formula>
    </cfRule>
  </conditionalFormatting>
  <pageMargins left="0.75" right="0.75" top="1" bottom="1" header="0.51200000000000001" footer="0.5120000000000000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CA89-8787-4255-B785-00BDE201DACE}">
  <dimension ref="B2:D2"/>
  <sheetViews>
    <sheetView workbookViewId="0">
      <selection activeCell="D4" sqref="D4"/>
    </sheetView>
  </sheetViews>
  <sheetFormatPr defaultRowHeight="13.5"/>
  <sheetData>
    <row r="2" spans="2:4">
      <c r="B2">
        <v>86</v>
      </c>
      <c r="C2">
        <v>35</v>
      </c>
      <c r="D2">
        <f>SUM(B2:C2)</f>
        <v>121</v>
      </c>
    </row>
  </sheetData>
  <phoneticPr fontId="2"/>
  <pageMargins left="0.75" right="0.75" top="1" bottom="1"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8F7EF-5796-40E9-900C-8C1C470C910A}">
  <sheetPr>
    <tabColor indexed="44"/>
  </sheetPr>
  <dimension ref="B2:AJ87"/>
  <sheetViews>
    <sheetView topLeftCell="A61" zoomScale="70" workbookViewId="0">
      <selection activeCell="BJ76" sqref="BJ76"/>
    </sheetView>
  </sheetViews>
  <sheetFormatPr defaultRowHeight="13.5"/>
  <cols>
    <col min="2" max="2" width="6" bestFit="1" customWidth="1"/>
    <col min="3" max="3" width="5.125" bestFit="1" customWidth="1"/>
    <col min="4" max="4" width="2.5" bestFit="1" customWidth="1"/>
    <col min="5" max="7" width="3.75" bestFit="1" customWidth="1"/>
    <col min="8" max="8" width="3.875" bestFit="1" customWidth="1"/>
    <col min="9" max="9" width="2.75" bestFit="1" customWidth="1"/>
    <col min="10" max="10" width="3.5" bestFit="1" customWidth="1"/>
    <col min="11" max="11" width="2.5" bestFit="1" customWidth="1"/>
    <col min="12" max="12" width="3.875" bestFit="1" customWidth="1"/>
    <col min="13" max="13" width="3.75" bestFit="1" customWidth="1"/>
    <col min="14" max="15" width="3.875" bestFit="1" customWidth="1"/>
    <col min="16" max="16" width="2.75" bestFit="1" customWidth="1"/>
    <col min="17" max="17" width="3.5" bestFit="1" customWidth="1"/>
    <col min="18" max="18" width="2.5" bestFit="1" customWidth="1"/>
    <col min="19" max="19" width="3.875" bestFit="1" customWidth="1"/>
    <col min="20" max="20" width="3.75" bestFit="1" customWidth="1"/>
    <col min="21" max="21" width="3.875" bestFit="1" customWidth="1"/>
    <col min="22" max="22" width="3.875" hidden="1" customWidth="1"/>
  </cols>
  <sheetData>
    <row r="2" spans="2:36">
      <c r="E2">
        <f>SUBTOTAL(3,E4:E113)</f>
        <v>28</v>
      </c>
      <c r="AC2">
        <f>SUBTOTAL(3,AC4:AC150)</f>
        <v>84</v>
      </c>
      <c r="AD2">
        <f>SUBTOTAL(3,AD4:AD150)</f>
        <v>84</v>
      </c>
    </row>
    <row r="3" spans="2:36">
      <c r="B3" t="s">
        <v>446</v>
      </c>
      <c r="C3" t="s">
        <v>447</v>
      </c>
      <c r="E3" t="s">
        <v>448</v>
      </c>
      <c r="G3" t="s">
        <v>449</v>
      </c>
      <c r="Z3" t="s">
        <v>450</v>
      </c>
      <c r="AA3" t="s">
        <v>448</v>
      </c>
      <c r="AB3" t="s">
        <v>449</v>
      </c>
      <c r="AC3" t="s">
        <v>446</v>
      </c>
      <c r="AD3" t="s">
        <v>447</v>
      </c>
      <c r="AF3" t="s">
        <v>450</v>
      </c>
      <c r="AG3" t="s">
        <v>448</v>
      </c>
      <c r="AH3" t="s">
        <v>449</v>
      </c>
      <c r="AI3" t="s">
        <v>446</v>
      </c>
      <c r="AJ3" t="s">
        <v>447</v>
      </c>
    </row>
    <row r="4" spans="2:36">
      <c r="B4" t="s">
        <v>43</v>
      </c>
      <c r="C4">
        <v>1</v>
      </c>
      <c r="D4" s="121">
        <v>1</v>
      </c>
      <c r="E4" s="121" t="s">
        <v>451</v>
      </c>
      <c r="F4" s="121" t="s">
        <v>452</v>
      </c>
      <c r="G4" s="121" t="s">
        <v>37</v>
      </c>
      <c r="H4" s="141" t="str">
        <f t="shared" ref="H4:H17" si="0">IF(E4&lt;G4,"OK","NG")</f>
        <v>OK</v>
      </c>
      <c r="I4" t="s">
        <v>44</v>
      </c>
      <c r="J4">
        <v>1</v>
      </c>
      <c r="K4" s="121">
        <v>1</v>
      </c>
      <c r="L4" s="121" t="s">
        <v>453</v>
      </c>
      <c r="M4" s="121" t="s">
        <v>452</v>
      </c>
      <c r="N4" s="121" t="s">
        <v>454</v>
      </c>
      <c r="O4" s="141" t="str">
        <f t="shared" ref="O4:O15" si="1">IF(L4&lt;N4,"OK","NG")</f>
        <v>OK</v>
      </c>
      <c r="P4" t="s">
        <v>45</v>
      </c>
      <c r="Q4">
        <v>1</v>
      </c>
      <c r="R4" s="121">
        <v>2</v>
      </c>
      <c r="S4" s="121" t="s">
        <v>455</v>
      </c>
      <c r="T4" s="121" t="s">
        <v>452</v>
      </c>
      <c r="U4" s="121" t="s">
        <v>456</v>
      </c>
      <c r="V4" s="141" t="str">
        <f t="shared" ref="V4:V27" si="2">IF(S4&lt;U4,"OK","NG")</f>
        <v>OK</v>
      </c>
      <c r="Z4" s="142">
        <v>1</v>
      </c>
      <c r="AA4" s="143" t="s">
        <v>8</v>
      </c>
      <c r="AB4" s="144" t="s">
        <v>13</v>
      </c>
      <c r="AC4" t="s">
        <v>43</v>
      </c>
      <c r="AD4">
        <v>1</v>
      </c>
      <c r="AF4" s="142">
        <v>1</v>
      </c>
      <c r="AG4" s="143" t="s">
        <v>8</v>
      </c>
      <c r="AH4" s="144" t="s">
        <v>13</v>
      </c>
      <c r="AI4" t="s">
        <v>43</v>
      </c>
      <c r="AJ4">
        <v>1</v>
      </c>
    </row>
    <row r="5" spans="2:36">
      <c r="B5" t="s">
        <v>43</v>
      </c>
      <c r="C5">
        <v>2</v>
      </c>
      <c r="D5" s="121">
        <v>2</v>
      </c>
      <c r="E5" s="121" t="s">
        <v>35</v>
      </c>
      <c r="F5" s="121" t="s">
        <v>452</v>
      </c>
      <c r="G5" s="121" t="s">
        <v>36</v>
      </c>
      <c r="H5" s="141" t="str">
        <f t="shared" si="0"/>
        <v>OK</v>
      </c>
      <c r="I5" t="s">
        <v>44</v>
      </c>
      <c r="J5">
        <v>2</v>
      </c>
      <c r="K5" s="121">
        <v>1</v>
      </c>
      <c r="L5" s="121" t="s">
        <v>457</v>
      </c>
      <c r="M5" s="121" t="s">
        <v>452</v>
      </c>
      <c r="N5" s="121" t="s">
        <v>458</v>
      </c>
      <c r="O5" s="141" t="str">
        <f t="shared" si="1"/>
        <v>OK</v>
      </c>
      <c r="P5" t="s">
        <v>45</v>
      </c>
      <c r="Q5">
        <v>2</v>
      </c>
      <c r="R5" s="121">
        <v>2</v>
      </c>
      <c r="S5" s="121" t="s">
        <v>459</v>
      </c>
      <c r="T5" s="121" t="s">
        <v>452</v>
      </c>
      <c r="U5" s="121" t="s">
        <v>460</v>
      </c>
      <c r="V5" s="141" t="str">
        <f t="shared" si="2"/>
        <v>OK</v>
      </c>
      <c r="Z5" s="145">
        <v>2</v>
      </c>
      <c r="AA5" s="146" t="s">
        <v>14</v>
      </c>
      <c r="AB5" s="147" t="s">
        <v>16</v>
      </c>
      <c r="AC5" t="s">
        <v>43</v>
      </c>
      <c r="AD5">
        <v>2</v>
      </c>
      <c r="AF5" s="145">
        <v>2</v>
      </c>
      <c r="AG5" s="146" t="s">
        <v>14</v>
      </c>
      <c r="AH5" s="147" t="s">
        <v>16</v>
      </c>
      <c r="AI5" t="s">
        <v>43</v>
      </c>
      <c r="AJ5">
        <v>2</v>
      </c>
    </row>
    <row r="6" spans="2:36">
      <c r="B6" t="s">
        <v>43</v>
      </c>
      <c r="C6">
        <v>3</v>
      </c>
      <c r="D6" s="121">
        <v>1</v>
      </c>
      <c r="E6" s="121" t="s">
        <v>397</v>
      </c>
      <c r="F6" s="121" t="s">
        <v>452</v>
      </c>
      <c r="G6" s="121" t="s">
        <v>95</v>
      </c>
      <c r="H6" s="141" t="str">
        <f t="shared" si="0"/>
        <v>OK</v>
      </c>
      <c r="I6" t="s">
        <v>44</v>
      </c>
      <c r="J6">
        <v>3</v>
      </c>
      <c r="K6" s="121">
        <v>1</v>
      </c>
      <c r="L6" s="121" t="s">
        <v>420</v>
      </c>
      <c r="M6" s="121" t="s">
        <v>452</v>
      </c>
      <c r="N6" s="121" t="s">
        <v>404</v>
      </c>
      <c r="O6" s="141" t="str">
        <f t="shared" si="1"/>
        <v>OK</v>
      </c>
      <c r="P6" t="s">
        <v>45</v>
      </c>
      <c r="Q6">
        <v>3</v>
      </c>
      <c r="R6" s="121">
        <v>2</v>
      </c>
      <c r="S6" s="121" t="s">
        <v>405</v>
      </c>
      <c r="T6" s="121" t="s">
        <v>452</v>
      </c>
      <c r="U6" s="121" t="s">
        <v>399</v>
      </c>
      <c r="V6" s="141" t="str">
        <f t="shared" si="2"/>
        <v>OK</v>
      </c>
      <c r="Z6" s="145">
        <v>3</v>
      </c>
      <c r="AA6" s="146" t="s">
        <v>8</v>
      </c>
      <c r="AB6" s="147" t="s">
        <v>16</v>
      </c>
      <c r="AC6" t="s">
        <v>43</v>
      </c>
      <c r="AD6">
        <v>13</v>
      </c>
      <c r="AF6" s="145">
        <v>7</v>
      </c>
      <c r="AG6" s="146" t="s">
        <v>397</v>
      </c>
      <c r="AH6" s="147" t="s">
        <v>95</v>
      </c>
      <c r="AI6" t="s">
        <v>43</v>
      </c>
      <c r="AJ6">
        <v>3</v>
      </c>
    </row>
    <row r="7" spans="2:36">
      <c r="B7" t="s">
        <v>43</v>
      </c>
      <c r="C7">
        <v>4</v>
      </c>
      <c r="D7" s="121">
        <v>2</v>
      </c>
      <c r="E7" s="121" t="s">
        <v>398</v>
      </c>
      <c r="F7" s="121" t="s">
        <v>452</v>
      </c>
      <c r="G7" s="121" t="s">
        <v>96</v>
      </c>
      <c r="H7" s="141" t="str">
        <f t="shared" si="0"/>
        <v>OK</v>
      </c>
      <c r="I7" t="s">
        <v>44</v>
      </c>
      <c r="J7">
        <v>4</v>
      </c>
      <c r="K7" s="121">
        <v>1</v>
      </c>
      <c r="L7" s="121" t="s">
        <v>461</v>
      </c>
      <c r="M7" s="121" t="s">
        <v>452</v>
      </c>
      <c r="N7" s="121" t="s">
        <v>415</v>
      </c>
      <c r="O7" s="141" t="str">
        <f t="shared" si="1"/>
        <v>OK</v>
      </c>
      <c r="P7" t="s">
        <v>45</v>
      </c>
      <c r="Q7">
        <v>4</v>
      </c>
      <c r="R7" s="121">
        <v>2</v>
      </c>
      <c r="S7" s="121" t="s">
        <v>400</v>
      </c>
      <c r="T7" s="121" t="s">
        <v>452</v>
      </c>
      <c r="U7" s="121" t="s">
        <v>406</v>
      </c>
      <c r="V7" s="141" t="str">
        <f t="shared" si="2"/>
        <v>OK</v>
      </c>
      <c r="Z7" s="145">
        <v>4</v>
      </c>
      <c r="AA7" s="146" t="s">
        <v>13</v>
      </c>
      <c r="AB7" s="147" t="s">
        <v>14</v>
      </c>
      <c r="AC7" t="s">
        <v>43</v>
      </c>
      <c r="AD7">
        <v>14</v>
      </c>
      <c r="AF7" s="145">
        <v>8</v>
      </c>
      <c r="AG7" s="146" t="s">
        <v>398</v>
      </c>
      <c r="AH7" s="147" t="s">
        <v>96</v>
      </c>
      <c r="AI7" t="s">
        <v>43</v>
      </c>
      <c r="AJ7">
        <v>4</v>
      </c>
    </row>
    <row r="8" spans="2:36">
      <c r="B8" t="s">
        <v>43</v>
      </c>
      <c r="C8">
        <v>5</v>
      </c>
      <c r="D8" s="121">
        <v>1</v>
      </c>
      <c r="E8" s="121" t="s">
        <v>462</v>
      </c>
      <c r="F8" s="121" t="s">
        <v>452</v>
      </c>
      <c r="G8" s="121" t="s">
        <v>98</v>
      </c>
      <c r="H8" s="141" t="str">
        <f t="shared" si="0"/>
        <v>OK</v>
      </c>
      <c r="I8" t="s">
        <v>44</v>
      </c>
      <c r="J8">
        <v>5</v>
      </c>
      <c r="K8" s="121">
        <v>1</v>
      </c>
      <c r="L8" s="121" t="s">
        <v>421</v>
      </c>
      <c r="M8" s="121" t="s">
        <v>452</v>
      </c>
      <c r="N8" s="121" t="s">
        <v>411</v>
      </c>
      <c r="O8" s="141" t="str">
        <f t="shared" si="1"/>
        <v>OK</v>
      </c>
      <c r="P8" t="s">
        <v>45</v>
      </c>
      <c r="Q8">
        <v>5</v>
      </c>
      <c r="R8" s="121">
        <v>2</v>
      </c>
      <c r="S8" s="121" t="s">
        <v>422</v>
      </c>
      <c r="T8" s="121" t="s">
        <v>452</v>
      </c>
      <c r="U8" s="121" t="s">
        <v>412</v>
      </c>
      <c r="V8" s="141" t="str">
        <f t="shared" si="2"/>
        <v>OK</v>
      </c>
      <c r="Z8" s="145">
        <v>5</v>
      </c>
      <c r="AA8" s="146" t="s">
        <v>8</v>
      </c>
      <c r="AB8" s="147" t="s">
        <v>14</v>
      </c>
      <c r="AC8" t="s">
        <v>43</v>
      </c>
      <c r="AD8">
        <v>25</v>
      </c>
      <c r="AF8" s="145">
        <v>13</v>
      </c>
      <c r="AG8" s="146" t="s">
        <v>462</v>
      </c>
      <c r="AH8" s="147" t="s">
        <v>98</v>
      </c>
      <c r="AI8" t="s">
        <v>43</v>
      </c>
      <c r="AJ8">
        <v>5</v>
      </c>
    </row>
    <row r="9" spans="2:36">
      <c r="B9" t="s">
        <v>43</v>
      </c>
      <c r="C9">
        <v>6</v>
      </c>
      <c r="D9" s="121">
        <v>2</v>
      </c>
      <c r="E9" s="121" t="s">
        <v>463</v>
      </c>
      <c r="F9" s="121" t="s">
        <v>452</v>
      </c>
      <c r="G9" s="121" t="s">
        <v>100</v>
      </c>
      <c r="H9" s="141" t="str">
        <f t="shared" si="0"/>
        <v>OK</v>
      </c>
      <c r="I9" t="s">
        <v>44</v>
      </c>
      <c r="J9">
        <v>6</v>
      </c>
      <c r="K9" s="121">
        <v>1</v>
      </c>
      <c r="L9" s="121" t="s">
        <v>407</v>
      </c>
      <c r="M9" s="121" t="s">
        <v>452</v>
      </c>
      <c r="N9" s="121" t="s">
        <v>416</v>
      </c>
      <c r="O9" s="141" t="str">
        <f t="shared" si="1"/>
        <v>OK</v>
      </c>
      <c r="P9" t="s">
        <v>45</v>
      </c>
      <c r="Q9">
        <v>6</v>
      </c>
      <c r="R9" s="121">
        <v>2</v>
      </c>
      <c r="S9" s="121" t="s">
        <v>408</v>
      </c>
      <c r="T9" s="121" t="s">
        <v>452</v>
      </c>
      <c r="U9" s="121" t="s">
        <v>417</v>
      </c>
      <c r="V9" s="141" t="str">
        <f t="shared" si="2"/>
        <v>OK</v>
      </c>
      <c r="Z9" s="148">
        <v>6</v>
      </c>
      <c r="AA9" s="149" t="s">
        <v>16</v>
      </c>
      <c r="AB9" s="150" t="s">
        <v>13</v>
      </c>
      <c r="AC9" t="s">
        <v>43</v>
      </c>
      <c r="AD9">
        <v>26</v>
      </c>
      <c r="AF9" s="148">
        <v>14</v>
      </c>
      <c r="AG9" s="149" t="s">
        <v>463</v>
      </c>
      <c r="AH9" s="150" t="s">
        <v>100</v>
      </c>
      <c r="AI9" t="s">
        <v>43</v>
      </c>
      <c r="AJ9">
        <v>6</v>
      </c>
    </row>
    <row r="10" spans="2:36">
      <c r="B10" t="s">
        <v>43</v>
      </c>
      <c r="C10">
        <v>7</v>
      </c>
      <c r="D10" s="121">
        <v>1</v>
      </c>
      <c r="E10" s="121" t="s">
        <v>464</v>
      </c>
      <c r="F10" s="121" t="s">
        <v>452</v>
      </c>
      <c r="G10" s="121" t="s">
        <v>465</v>
      </c>
      <c r="H10" s="141" t="str">
        <f t="shared" si="0"/>
        <v>OK</v>
      </c>
      <c r="I10" t="s">
        <v>44</v>
      </c>
      <c r="J10">
        <v>7</v>
      </c>
      <c r="K10" s="121">
        <v>1</v>
      </c>
      <c r="L10" s="121" t="s">
        <v>423</v>
      </c>
      <c r="M10" s="121" t="s">
        <v>452</v>
      </c>
      <c r="N10" s="121" t="s">
        <v>413</v>
      </c>
      <c r="O10" s="141" t="str">
        <f t="shared" si="1"/>
        <v>OK</v>
      </c>
      <c r="P10" t="s">
        <v>45</v>
      </c>
      <c r="Q10">
        <v>7</v>
      </c>
      <c r="R10" s="121">
        <v>2</v>
      </c>
      <c r="S10" s="121" t="s">
        <v>424</v>
      </c>
      <c r="T10" s="121" t="s">
        <v>452</v>
      </c>
      <c r="U10" s="121" t="s">
        <v>414</v>
      </c>
      <c r="V10" s="141" t="str">
        <f t="shared" si="2"/>
        <v>OK</v>
      </c>
      <c r="Z10" s="142">
        <v>7</v>
      </c>
      <c r="AA10" s="143" t="s">
        <v>397</v>
      </c>
      <c r="AB10" s="144" t="s">
        <v>95</v>
      </c>
      <c r="AC10" t="s">
        <v>43</v>
      </c>
      <c r="AD10">
        <v>3</v>
      </c>
      <c r="AF10" s="142">
        <v>19</v>
      </c>
      <c r="AG10" s="143" t="s">
        <v>464</v>
      </c>
      <c r="AH10" s="144" t="s">
        <v>465</v>
      </c>
      <c r="AI10" t="s">
        <v>43</v>
      </c>
      <c r="AJ10">
        <v>7</v>
      </c>
    </row>
    <row r="11" spans="2:36">
      <c r="B11" t="s">
        <v>43</v>
      </c>
      <c r="C11">
        <v>8</v>
      </c>
      <c r="D11" s="121">
        <v>2</v>
      </c>
      <c r="E11" s="121" t="s">
        <v>466</v>
      </c>
      <c r="F11" s="121" t="s">
        <v>452</v>
      </c>
      <c r="G11" s="121" t="s">
        <v>467</v>
      </c>
      <c r="H11" s="141" t="str">
        <f t="shared" si="0"/>
        <v>OK</v>
      </c>
      <c r="I11" t="s">
        <v>44</v>
      </c>
      <c r="J11">
        <v>8</v>
      </c>
      <c r="K11" s="121">
        <v>1</v>
      </c>
      <c r="L11" s="121" t="s">
        <v>409</v>
      </c>
      <c r="M11" s="121" t="s">
        <v>452</v>
      </c>
      <c r="N11" s="121" t="s">
        <v>418</v>
      </c>
      <c r="O11" s="141" t="str">
        <f t="shared" si="1"/>
        <v>OK</v>
      </c>
      <c r="P11" t="s">
        <v>45</v>
      </c>
      <c r="Q11">
        <v>8</v>
      </c>
      <c r="R11" s="121">
        <v>2</v>
      </c>
      <c r="S11" s="121" t="s">
        <v>410</v>
      </c>
      <c r="T11" s="121" t="s">
        <v>452</v>
      </c>
      <c r="U11" s="121" t="s">
        <v>419</v>
      </c>
      <c r="V11" s="141" t="str">
        <f t="shared" si="2"/>
        <v>OK</v>
      </c>
      <c r="Z11" s="145">
        <v>8</v>
      </c>
      <c r="AA11" s="146" t="s">
        <v>398</v>
      </c>
      <c r="AB11" s="147" t="s">
        <v>96</v>
      </c>
      <c r="AC11" t="s">
        <v>43</v>
      </c>
      <c r="AD11">
        <v>4</v>
      </c>
      <c r="AF11" s="145">
        <v>20</v>
      </c>
      <c r="AG11" s="146" t="s">
        <v>466</v>
      </c>
      <c r="AH11" s="147" t="s">
        <v>467</v>
      </c>
      <c r="AI11" t="s">
        <v>43</v>
      </c>
      <c r="AJ11">
        <v>8</v>
      </c>
    </row>
    <row r="12" spans="2:36">
      <c r="B12" t="s">
        <v>43</v>
      </c>
      <c r="C12">
        <v>9</v>
      </c>
      <c r="D12" s="121">
        <v>1</v>
      </c>
      <c r="E12" s="121" t="s">
        <v>468</v>
      </c>
      <c r="F12" s="121" t="s">
        <v>452</v>
      </c>
      <c r="G12" s="121" t="s">
        <v>469</v>
      </c>
      <c r="H12" s="141" t="str">
        <f t="shared" si="0"/>
        <v>OK</v>
      </c>
      <c r="I12" t="s">
        <v>44</v>
      </c>
      <c r="J12">
        <v>9</v>
      </c>
      <c r="K12" s="121">
        <v>3</v>
      </c>
      <c r="L12" s="121" t="s">
        <v>453</v>
      </c>
      <c r="M12" s="121" t="s">
        <v>452</v>
      </c>
      <c r="N12" s="121" t="s">
        <v>458</v>
      </c>
      <c r="O12" s="141" t="str">
        <f t="shared" si="1"/>
        <v>OK</v>
      </c>
      <c r="P12" t="s">
        <v>45</v>
      </c>
      <c r="Q12">
        <v>9</v>
      </c>
      <c r="R12" s="121">
        <v>4</v>
      </c>
      <c r="S12" s="121" t="s">
        <v>455</v>
      </c>
      <c r="T12" s="121" t="s">
        <v>452</v>
      </c>
      <c r="U12" s="121" t="s">
        <v>460</v>
      </c>
      <c r="V12" s="141" t="str">
        <f t="shared" si="2"/>
        <v>OK</v>
      </c>
      <c r="Z12" s="145">
        <v>9</v>
      </c>
      <c r="AA12" s="146" t="s">
        <v>397</v>
      </c>
      <c r="AB12" s="147" t="s">
        <v>96</v>
      </c>
      <c r="AC12" t="s">
        <v>43</v>
      </c>
      <c r="AD12">
        <v>15</v>
      </c>
      <c r="AF12" s="145">
        <v>25</v>
      </c>
      <c r="AG12" s="146" t="s">
        <v>468</v>
      </c>
      <c r="AH12" s="147" t="s">
        <v>469</v>
      </c>
      <c r="AI12" t="s">
        <v>43</v>
      </c>
      <c r="AJ12">
        <v>9</v>
      </c>
    </row>
    <row r="13" spans="2:36">
      <c r="B13" t="s">
        <v>43</v>
      </c>
      <c r="C13">
        <v>10</v>
      </c>
      <c r="D13" s="121">
        <v>2</v>
      </c>
      <c r="E13" s="121" t="s">
        <v>470</v>
      </c>
      <c r="F13" s="121" t="s">
        <v>452</v>
      </c>
      <c r="G13" s="121" t="s">
        <v>471</v>
      </c>
      <c r="H13" s="141" t="str">
        <f t="shared" si="0"/>
        <v>OK</v>
      </c>
      <c r="I13" t="s">
        <v>44</v>
      </c>
      <c r="J13">
        <v>10</v>
      </c>
      <c r="K13" s="121">
        <v>3</v>
      </c>
      <c r="L13" s="121" t="s">
        <v>72</v>
      </c>
      <c r="M13" s="121" t="s">
        <v>452</v>
      </c>
      <c r="N13" s="121" t="s">
        <v>74</v>
      </c>
      <c r="O13" s="141" t="str">
        <f t="shared" si="1"/>
        <v>OK</v>
      </c>
      <c r="P13" t="s">
        <v>45</v>
      </c>
      <c r="Q13">
        <v>10</v>
      </c>
      <c r="R13" s="121">
        <v>4</v>
      </c>
      <c r="S13" s="121" t="s">
        <v>76</v>
      </c>
      <c r="T13" s="121" t="s">
        <v>452</v>
      </c>
      <c r="U13" s="121" t="s">
        <v>78</v>
      </c>
      <c r="V13" s="141" t="str">
        <f t="shared" si="2"/>
        <v>OK</v>
      </c>
      <c r="Z13" s="145">
        <v>10</v>
      </c>
      <c r="AA13" s="146" t="s">
        <v>95</v>
      </c>
      <c r="AB13" s="147" t="s">
        <v>398</v>
      </c>
      <c r="AC13" t="s">
        <v>43</v>
      </c>
      <c r="AD13">
        <v>16</v>
      </c>
      <c r="AF13" s="145">
        <v>26</v>
      </c>
      <c r="AG13" s="146" t="s">
        <v>470</v>
      </c>
      <c r="AH13" s="147" t="s">
        <v>471</v>
      </c>
      <c r="AI13" t="s">
        <v>43</v>
      </c>
      <c r="AJ13">
        <v>10</v>
      </c>
    </row>
    <row r="14" spans="2:36">
      <c r="B14" t="s">
        <v>43</v>
      </c>
      <c r="C14">
        <v>11</v>
      </c>
      <c r="D14" s="121">
        <v>1</v>
      </c>
      <c r="E14" s="121" t="s">
        <v>472</v>
      </c>
      <c r="F14" s="121" t="s">
        <v>452</v>
      </c>
      <c r="G14" s="121" t="s">
        <v>473</v>
      </c>
      <c r="H14" s="141" t="str">
        <f t="shared" si="0"/>
        <v>OK</v>
      </c>
      <c r="I14" t="s">
        <v>44</v>
      </c>
      <c r="J14">
        <v>11</v>
      </c>
      <c r="K14" s="121">
        <v>3</v>
      </c>
      <c r="L14" s="121" t="s">
        <v>420</v>
      </c>
      <c r="M14" s="121" t="s">
        <v>452</v>
      </c>
      <c r="N14" s="121" t="s">
        <v>415</v>
      </c>
      <c r="O14" s="141" t="str">
        <f t="shared" si="1"/>
        <v>OK</v>
      </c>
      <c r="P14" t="s">
        <v>45</v>
      </c>
      <c r="Q14">
        <v>11</v>
      </c>
      <c r="R14" s="121">
        <v>4</v>
      </c>
      <c r="S14" s="121" t="s">
        <v>405</v>
      </c>
      <c r="T14" s="121" t="s">
        <v>452</v>
      </c>
      <c r="U14" s="121" t="s">
        <v>406</v>
      </c>
      <c r="V14" s="141" t="str">
        <f t="shared" si="2"/>
        <v>OK</v>
      </c>
      <c r="Z14" s="145">
        <v>11</v>
      </c>
      <c r="AA14" s="146" t="s">
        <v>397</v>
      </c>
      <c r="AB14" s="147" t="s">
        <v>398</v>
      </c>
      <c r="AC14" t="s">
        <v>44</v>
      </c>
      <c r="AD14">
        <v>25</v>
      </c>
      <c r="AF14" s="145">
        <v>31</v>
      </c>
      <c r="AG14" s="146" t="s">
        <v>472</v>
      </c>
      <c r="AH14" s="147" t="s">
        <v>473</v>
      </c>
      <c r="AI14" t="s">
        <v>43</v>
      </c>
      <c r="AJ14">
        <v>11</v>
      </c>
    </row>
    <row r="15" spans="2:36">
      <c r="B15" t="s">
        <v>43</v>
      </c>
      <c r="C15">
        <v>12</v>
      </c>
      <c r="D15" s="121">
        <v>2</v>
      </c>
      <c r="E15" s="121" t="s">
        <v>474</v>
      </c>
      <c r="F15" s="121" t="s">
        <v>452</v>
      </c>
      <c r="G15" s="121" t="s">
        <v>475</v>
      </c>
      <c r="H15" s="141" t="str">
        <f t="shared" si="0"/>
        <v>OK</v>
      </c>
      <c r="I15" t="s">
        <v>44</v>
      </c>
      <c r="J15">
        <v>12</v>
      </c>
      <c r="K15" s="121">
        <v>3</v>
      </c>
      <c r="L15" s="121" t="s">
        <v>102</v>
      </c>
      <c r="M15" s="121" t="s">
        <v>452</v>
      </c>
      <c r="N15" s="121" t="s">
        <v>104</v>
      </c>
      <c r="O15" s="141" t="str">
        <f t="shared" si="1"/>
        <v>OK</v>
      </c>
      <c r="P15" t="s">
        <v>45</v>
      </c>
      <c r="Q15">
        <v>12</v>
      </c>
      <c r="R15" s="121">
        <v>4</v>
      </c>
      <c r="S15" s="121" t="s">
        <v>120</v>
      </c>
      <c r="T15" s="121" t="s">
        <v>452</v>
      </c>
      <c r="U15" s="121" t="s">
        <v>122</v>
      </c>
      <c r="V15" s="141" t="str">
        <f t="shared" si="2"/>
        <v>OK</v>
      </c>
      <c r="Z15" s="148">
        <v>12</v>
      </c>
      <c r="AA15" s="149" t="s">
        <v>96</v>
      </c>
      <c r="AB15" s="150" t="s">
        <v>95</v>
      </c>
      <c r="AC15" t="s">
        <v>44</v>
      </c>
      <c r="AD15">
        <v>26</v>
      </c>
      <c r="AF15" s="148">
        <v>32</v>
      </c>
      <c r="AG15" s="149" t="s">
        <v>474</v>
      </c>
      <c r="AH15" s="150" t="s">
        <v>475</v>
      </c>
      <c r="AI15" t="s">
        <v>43</v>
      </c>
      <c r="AJ15">
        <v>12</v>
      </c>
    </row>
    <row r="16" spans="2:36">
      <c r="B16" t="s">
        <v>43</v>
      </c>
      <c r="C16">
        <v>13</v>
      </c>
      <c r="D16" s="121">
        <v>3</v>
      </c>
      <c r="E16" s="121" t="s">
        <v>451</v>
      </c>
      <c r="F16" s="121" t="s">
        <v>452</v>
      </c>
      <c r="G16" s="121" t="s">
        <v>36</v>
      </c>
      <c r="H16" s="141" t="str">
        <f t="shared" si="0"/>
        <v>OK</v>
      </c>
      <c r="I16" t="s">
        <v>44</v>
      </c>
      <c r="J16">
        <v>13</v>
      </c>
      <c r="K16" s="121">
        <v>3</v>
      </c>
      <c r="L16" s="121" t="s">
        <v>397</v>
      </c>
      <c r="M16" s="121" t="s">
        <v>452</v>
      </c>
      <c r="N16" s="121" t="s">
        <v>96</v>
      </c>
      <c r="O16" s="141" t="str">
        <f t="shared" ref="O16:O23" si="3">IF(L24&lt;N24,"OK","NG")</f>
        <v>OK</v>
      </c>
      <c r="P16" t="s">
        <v>45</v>
      </c>
      <c r="Q16">
        <v>13</v>
      </c>
      <c r="R16" s="121">
        <v>4</v>
      </c>
      <c r="S16" s="121" t="s">
        <v>422</v>
      </c>
      <c r="T16" s="121" t="s">
        <v>452</v>
      </c>
      <c r="U16" s="121" t="s">
        <v>417</v>
      </c>
      <c r="V16" s="141" t="str">
        <f t="shared" si="2"/>
        <v>OK</v>
      </c>
      <c r="Z16" s="142">
        <v>13</v>
      </c>
      <c r="AA16" s="143" t="s">
        <v>462</v>
      </c>
      <c r="AB16" s="144" t="s">
        <v>98</v>
      </c>
      <c r="AC16" t="s">
        <v>43</v>
      </c>
      <c r="AD16">
        <v>5</v>
      </c>
      <c r="AF16" s="142">
        <v>3</v>
      </c>
      <c r="AG16" s="143" t="s">
        <v>8</v>
      </c>
      <c r="AH16" s="144" t="s">
        <v>16</v>
      </c>
      <c r="AI16" t="s">
        <v>43</v>
      </c>
      <c r="AJ16">
        <v>13</v>
      </c>
    </row>
    <row r="17" spans="2:36">
      <c r="B17" t="s">
        <v>43</v>
      </c>
      <c r="C17">
        <v>14</v>
      </c>
      <c r="D17" s="121">
        <v>4</v>
      </c>
      <c r="E17" s="121" t="s">
        <v>14</v>
      </c>
      <c r="F17" s="121" t="s">
        <v>452</v>
      </c>
      <c r="G17" s="121" t="s">
        <v>13</v>
      </c>
      <c r="H17" s="141" t="str">
        <f t="shared" si="0"/>
        <v>OK</v>
      </c>
      <c r="I17" t="s">
        <v>44</v>
      </c>
      <c r="J17">
        <v>14</v>
      </c>
      <c r="K17" s="121">
        <v>4</v>
      </c>
      <c r="L17" s="121" t="s">
        <v>17</v>
      </c>
      <c r="M17" s="121" t="s">
        <v>452</v>
      </c>
      <c r="N17" s="121" t="s">
        <v>15</v>
      </c>
      <c r="O17" s="141" t="str">
        <f t="shared" si="3"/>
        <v>OK</v>
      </c>
      <c r="P17" t="s">
        <v>45</v>
      </c>
      <c r="Q17">
        <v>14</v>
      </c>
      <c r="R17" s="121">
        <v>4</v>
      </c>
      <c r="S17" s="121" t="s">
        <v>128</v>
      </c>
      <c r="T17" s="121" t="s">
        <v>452</v>
      </c>
      <c r="U17" s="121" t="s">
        <v>130</v>
      </c>
      <c r="V17" s="141" t="str">
        <f t="shared" si="2"/>
        <v>OK</v>
      </c>
      <c r="Z17" s="145">
        <v>14</v>
      </c>
      <c r="AA17" s="146" t="s">
        <v>463</v>
      </c>
      <c r="AB17" s="147" t="s">
        <v>100</v>
      </c>
      <c r="AC17" t="s">
        <v>43</v>
      </c>
      <c r="AD17">
        <v>6</v>
      </c>
      <c r="AF17" s="145">
        <v>4</v>
      </c>
      <c r="AG17" s="146" t="s">
        <v>13</v>
      </c>
      <c r="AH17" s="147" t="s">
        <v>14</v>
      </c>
      <c r="AI17" t="s">
        <v>43</v>
      </c>
      <c r="AJ17">
        <v>14</v>
      </c>
    </row>
    <row r="18" spans="2:36">
      <c r="B18" t="s">
        <v>43</v>
      </c>
      <c r="C18">
        <v>15</v>
      </c>
      <c r="D18" s="121">
        <v>3</v>
      </c>
      <c r="E18" s="121" t="s">
        <v>464</v>
      </c>
      <c r="F18" s="121" t="s">
        <v>452</v>
      </c>
      <c r="G18" s="121" t="s">
        <v>467</v>
      </c>
      <c r="H18" s="141" t="str">
        <f>IF(L16&lt;N16,"OK","NG")</f>
        <v>OK</v>
      </c>
      <c r="I18" t="s">
        <v>44</v>
      </c>
      <c r="J18">
        <v>15</v>
      </c>
      <c r="K18" s="121">
        <v>3</v>
      </c>
      <c r="L18" s="121" t="s">
        <v>462</v>
      </c>
      <c r="M18" s="121" t="s">
        <v>452</v>
      </c>
      <c r="N18" s="121" t="s">
        <v>100</v>
      </c>
      <c r="O18" s="141" t="str">
        <f t="shared" si="3"/>
        <v>OK</v>
      </c>
      <c r="P18" t="s">
        <v>45</v>
      </c>
      <c r="Q18">
        <v>15</v>
      </c>
      <c r="R18" s="121">
        <v>4</v>
      </c>
      <c r="S18" s="121" t="s">
        <v>424</v>
      </c>
      <c r="T18" s="121" t="s">
        <v>452</v>
      </c>
      <c r="U18" s="121" t="s">
        <v>419</v>
      </c>
      <c r="V18" s="141" t="str">
        <f t="shared" si="2"/>
        <v>OK</v>
      </c>
      <c r="Z18" s="145">
        <v>15</v>
      </c>
      <c r="AA18" s="146" t="s">
        <v>462</v>
      </c>
      <c r="AB18" s="147" t="s">
        <v>100</v>
      </c>
      <c r="AC18" t="s">
        <v>43</v>
      </c>
      <c r="AD18">
        <v>17</v>
      </c>
      <c r="AF18" s="145">
        <v>9</v>
      </c>
      <c r="AG18" s="146" t="s">
        <v>397</v>
      </c>
      <c r="AH18" s="147" t="s">
        <v>96</v>
      </c>
      <c r="AI18" t="s">
        <v>43</v>
      </c>
      <c r="AJ18">
        <v>15</v>
      </c>
    </row>
    <row r="19" spans="2:36">
      <c r="B19" t="s">
        <v>43</v>
      </c>
      <c r="C19">
        <v>16</v>
      </c>
      <c r="D19" s="121">
        <v>4</v>
      </c>
      <c r="E19" s="121" t="s">
        <v>80</v>
      </c>
      <c r="F19" s="121" t="s">
        <v>452</v>
      </c>
      <c r="G19" s="121" t="s">
        <v>508</v>
      </c>
      <c r="H19" s="141" t="str">
        <f>IF(L17&lt;N17,"OK","NG")</f>
        <v>OK</v>
      </c>
      <c r="I19" t="s">
        <v>44</v>
      </c>
      <c r="J19">
        <v>16</v>
      </c>
      <c r="K19" s="121">
        <v>3</v>
      </c>
      <c r="L19" s="121" t="s">
        <v>12</v>
      </c>
      <c r="M19" s="121" t="s">
        <v>452</v>
      </c>
      <c r="N19" s="121" t="s">
        <v>18</v>
      </c>
      <c r="O19" s="141" t="str">
        <f t="shared" si="3"/>
        <v>OK</v>
      </c>
      <c r="P19" t="s">
        <v>45</v>
      </c>
      <c r="Q19">
        <v>16</v>
      </c>
      <c r="R19" s="121">
        <v>4</v>
      </c>
      <c r="S19" s="121" t="s">
        <v>136</v>
      </c>
      <c r="T19" s="121" t="s">
        <v>452</v>
      </c>
      <c r="U19" s="121" t="s">
        <v>138</v>
      </c>
      <c r="V19" s="141" t="str">
        <f t="shared" si="2"/>
        <v>OK</v>
      </c>
      <c r="Z19" s="145">
        <v>16</v>
      </c>
      <c r="AA19" s="146" t="s">
        <v>98</v>
      </c>
      <c r="AB19" s="147" t="s">
        <v>463</v>
      </c>
      <c r="AC19" t="s">
        <v>43</v>
      </c>
      <c r="AD19">
        <v>18</v>
      </c>
      <c r="AF19" s="145">
        <v>10</v>
      </c>
      <c r="AG19" s="146" t="s">
        <v>95</v>
      </c>
      <c r="AH19" s="147" t="s">
        <v>398</v>
      </c>
      <c r="AI19" t="s">
        <v>43</v>
      </c>
      <c r="AJ19">
        <v>16</v>
      </c>
    </row>
    <row r="20" spans="2:36">
      <c r="B20" t="s">
        <v>43</v>
      </c>
      <c r="C20">
        <v>17</v>
      </c>
      <c r="D20" s="121">
        <v>5</v>
      </c>
      <c r="E20" s="121" t="s">
        <v>468</v>
      </c>
      <c r="F20" s="121" t="s">
        <v>452</v>
      </c>
      <c r="G20" s="121" t="s">
        <v>471</v>
      </c>
      <c r="H20" s="141" t="str">
        <f>IF(L18&lt;N18,"OK","NG")</f>
        <v>OK</v>
      </c>
      <c r="I20" t="s">
        <v>44</v>
      </c>
      <c r="J20">
        <v>17</v>
      </c>
      <c r="K20" s="121">
        <v>5</v>
      </c>
      <c r="L20" s="121" t="s">
        <v>472</v>
      </c>
      <c r="M20" s="121" t="s">
        <v>452</v>
      </c>
      <c r="N20" s="121" t="s">
        <v>475</v>
      </c>
      <c r="O20" s="141" t="str">
        <f t="shared" si="3"/>
        <v>OK</v>
      </c>
      <c r="P20" t="s">
        <v>45</v>
      </c>
      <c r="Q20">
        <v>17</v>
      </c>
      <c r="R20" s="121">
        <v>5</v>
      </c>
      <c r="S20" s="121" t="s">
        <v>75</v>
      </c>
      <c r="T20" s="121" t="s">
        <v>452</v>
      </c>
      <c r="U20" s="121" t="s">
        <v>459</v>
      </c>
      <c r="V20" s="141" t="str">
        <f t="shared" si="2"/>
        <v>OK</v>
      </c>
      <c r="Z20" s="145">
        <v>17</v>
      </c>
      <c r="AA20" s="146" t="s">
        <v>462</v>
      </c>
      <c r="AB20" s="147" t="s">
        <v>463</v>
      </c>
      <c r="AC20" t="s">
        <v>45</v>
      </c>
      <c r="AD20">
        <v>25</v>
      </c>
      <c r="AF20" s="145">
        <v>15</v>
      </c>
      <c r="AG20" s="146" t="s">
        <v>462</v>
      </c>
      <c r="AH20" s="147" t="s">
        <v>100</v>
      </c>
      <c r="AI20" t="s">
        <v>43</v>
      </c>
      <c r="AJ20">
        <v>17</v>
      </c>
    </row>
    <row r="21" spans="2:36">
      <c r="B21" t="s">
        <v>43</v>
      </c>
      <c r="C21">
        <v>18</v>
      </c>
      <c r="D21" s="121">
        <v>5</v>
      </c>
      <c r="E21" s="121" t="s">
        <v>81</v>
      </c>
      <c r="F21" s="121" t="s">
        <v>452</v>
      </c>
      <c r="G21" s="121" t="s">
        <v>67</v>
      </c>
      <c r="H21" s="141" t="str">
        <f>IF(L19&lt;N19,"OK","NG")</f>
        <v>OK</v>
      </c>
      <c r="I21" t="s">
        <v>44</v>
      </c>
      <c r="J21">
        <v>18</v>
      </c>
      <c r="K21" s="121">
        <v>6</v>
      </c>
      <c r="L21" s="121" t="s">
        <v>82</v>
      </c>
      <c r="M21" s="121" t="s">
        <v>452</v>
      </c>
      <c r="N21" s="121" t="s">
        <v>70</v>
      </c>
      <c r="O21" s="141" t="str">
        <f t="shared" si="3"/>
        <v>OK</v>
      </c>
      <c r="P21" t="s">
        <v>45</v>
      </c>
      <c r="Q21">
        <v>18</v>
      </c>
      <c r="R21" s="121">
        <v>6</v>
      </c>
      <c r="S21" s="121" t="s">
        <v>460</v>
      </c>
      <c r="T21" s="121" t="s">
        <v>452</v>
      </c>
      <c r="U21" s="121" t="s">
        <v>456</v>
      </c>
      <c r="V21" s="141" t="str">
        <f t="shared" si="2"/>
        <v>OK</v>
      </c>
      <c r="Z21" s="148">
        <v>18</v>
      </c>
      <c r="AA21" s="149" t="s">
        <v>100</v>
      </c>
      <c r="AB21" s="150" t="s">
        <v>98</v>
      </c>
      <c r="AC21" t="s">
        <v>45</v>
      </c>
      <c r="AD21">
        <v>26</v>
      </c>
      <c r="AF21" s="148">
        <v>16</v>
      </c>
      <c r="AG21" s="149" t="s">
        <v>98</v>
      </c>
      <c r="AH21" s="150" t="s">
        <v>463</v>
      </c>
      <c r="AI21" t="s">
        <v>43</v>
      </c>
      <c r="AJ21">
        <v>18</v>
      </c>
    </row>
    <row r="22" spans="2:36">
      <c r="B22" t="s">
        <v>43</v>
      </c>
      <c r="C22">
        <v>19</v>
      </c>
      <c r="D22" s="121">
        <v>5</v>
      </c>
      <c r="E22" s="121" t="s">
        <v>397</v>
      </c>
      <c r="F22" s="121" t="s">
        <v>452</v>
      </c>
      <c r="G22" s="121" t="s">
        <v>398</v>
      </c>
      <c r="H22" s="141" t="str">
        <f>IF(E18&lt;G18,"OK","NG")</f>
        <v>OK</v>
      </c>
      <c r="I22" t="s">
        <v>44</v>
      </c>
      <c r="J22">
        <v>19</v>
      </c>
      <c r="K22" s="121">
        <v>3</v>
      </c>
      <c r="L22" s="121" t="s">
        <v>451</v>
      </c>
      <c r="M22" s="121" t="s">
        <v>452</v>
      </c>
      <c r="N22" s="121" t="s">
        <v>35</v>
      </c>
      <c r="O22" s="141" t="str">
        <f t="shared" si="3"/>
        <v>OK</v>
      </c>
      <c r="P22" t="s">
        <v>45</v>
      </c>
      <c r="Q22">
        <v>19</v>
      </c>
      <c r="R22" s="121">
        <v>5</v>
      </c>
      <c r="S22" s="121" t="s">
        <v>405</v>
      </c>
      <c r="T22" s="121" t="s">
        <v>452</v>
      </c>
      <c r="U22" s="121" t="s">
        <v>400</v>
      </c>
      <c r="V22" s="141" t="str">
        <f t="shared" si="2"/>
        <v>OK</v>
      </c>
      <c r="Z22" s="142">
        <v>19</v>
      </c>
      <c r="AA22" s="143" t="s">
        <v>464</v>
      </c>
      <c r="AB22" s="144" t="s">
        <v>465</v>
      </c>
      <c r="AC22" t="s">
        <v>43</v>
      </c>
      <c r="AD22">
        <v>7</v>
      </c>
      <c r="AF22" s="142">
        <v>21</v>
      </c>
      <c r="AG22" s="143" t="s">
        <v>464</v>
      </c>
      <c r="AH22" s="144" t="s">
        <v>467</v>
      </c>
      <c r="AI22" t="s">
        <v>43</v>
      </c>
      <c r="AJ22">
        <v>19</v>
      </c>
    </row>
    <row r="23" spans="2:36">
      <c r="B23" t="s">
        <v>43</v>
      </c>
      <c r="C23">
        <v>20</v>
      </c>
      <c r="D23" s="121">
        <v>6</v>
      </c>
      <c r="E23" s="121" t="s">
        <v>96</v>
      </c>
      <c r="F23" s="121" t="s">
        <v>452</v>
      </c>
      <c r="G23" s="121" t="s">
        <v>95</v>
      </c>
      <c r="H23" s="141" t="str">
        <f>IF(E19&lt;G19,"OK","NG")</f>
        <v>OK</v>
      </c>
      <c r="I23" t="s">
        <v>44</v>
      </c>
      <c r="J23">
        <v>20</v>
      </c>
      <c r="K23" s="121">
        <v>3</v>
      </c>
      <c r="L23" s="121" t="s">
        <v>36</v>
      </c>
      <c r="M23" s="121" t="s">
        <v>452</v>
      </c>
      <c r="N23" s="121" t="s">
        <v>37</v>
      </c>
      <c r="O23" s="141" t="str">
        <f t="shared" si="3"/>
        <v>OK</v>
      </c>
      <c r="P23" t="s">
        <v>45</v>
      </c>
      <c r="Q23">
        <v>20</v>
      </c>
      <c r="R23" s="121">
        <v>6</v>
      </c>
      <c r="S23" s="121" t="s">
        <v>406</v>
      </c>
      <c r="T23" s="121" t="s">
        <v>452</v>
      </c>
      <c r="U23" s="121" t="s">
        <v>399</v>
      </c>
      <c r="V23" s="141" t="str">
        <f t="shared" si="2"/>
        <v>OK</v>
      </c>
      <c r="Z23" s="145">
        <v>20</v>
      </c>
      <c r="AA23" s="146" t="s">
        <v>466</v>
      </c>
      <c r="AB23" s="147" t="s">
        <v>467</v>
      </c>
      <c r="AC23" t="s">
        <v>43</v>
      </c>
      <c r="AD23">
        <v>8</v>
      </c>
      <c r="AF23" s="145">
        <v>22</v>
      </c>
      <c r="AG23" s="146" t="s">
        <v>465</v>
      </c>
      <c r="AH23" s="147" t="s">
        <v>466</v>
      </c>
      <c r="AI23" s="151" t="s">
        <v>43</v>
      </c>
      <c r="AJ23" s="151">
        <v>20</v>
      </c>
    </row>
    <row r="24" spans="2:36">
      <c r="B24" t="s">
        <v>43</v>
      </c>
      <c r="C24">
        <v>21</v>
      </c>
      <c r="D24" s="121">
        <v>5</v>
      </c>
      <c r="E24" s="121" t="s">
        <v>462</v>
      </c>
      <c r="F24" s="121" t="s">
        <v>452</v>
      </c>
      <c r="G24" s="121" t="s">
        <v>463</v>
      </c>
      <c r="H24" s="141" t="str">
        <f>IF(E20&lt;G20,"OK","NG")</f>
        <v>OK</v>
      </c>
      <c r="I24" t="s">
        <v>44</v>
      </c>
      <c r="J24">
        <v>21</v>
      </c>
      <c r="K24" s="121">
        <v>3</v>
      </c>
      <c r="L24" s="121" t="s">
        <v>421</v>
      </c>
      <c r="M24" s="121" t="s">
        <v>452</v>
      </c>
      <c r="N24" s="121" t="s">
        <v>416</v>
      </c>
      <c r="O24" s="141" t="str">
        <f>IF(S28&lt;U28,"OK","NG")</f>
        <v>OK</v>
      </c>
      <c r="P24" t="s">
        <v>45</v>
      </c>
      <c r="Q24">
        <v>21</v>
      </c>
      <c r="R24" s="121">
        <v>5</v>
      </c>
      <c r="S24" s="121" t="s">
        <v>422</v>
      </c>
      <c r="T24" s="121" t="s">
        <v>452</v>
      </c>
      <c r="U24" s="121" t="s">
        <v>408</v>
      </c>
      <c r="V24" s="141" t="str">
        <f t="shared" si="2"/>
        <v>OK</v>
      </c>
      <c r="Z24" s="145">
        <v>21</v>
      </c>
      <c r="AA24" s="146" t="s">
        <v>464</v>
      </c>
      <c r="AB24" s="147" t="s">
        <v>467</v>
      </c>
      <c r="AC24" t="s">
        <v>43</v>
      </c>
      <c r="AD24">
        <v>19</v>
      </c>
      <c r="AF24" s="145">
        <v>27</v>
      </c>
      <c r="AG24" s="146" t="s">
        <v>468</v>
      </c>
      <c r="AH24" s="147" t="s">
        <v>471</v>
      </c>
      <c r="AI24" t="s">
        <v>43</v>
      </c>
      <c r="AJ24">
        <v>21</v>
      </c>
    </row>
    <row r="25" spans="2:36">
      <c r="B25" t="s">
        <v>43</v>
      </c>
      <c r="C25">
        <v>22</v>
      </c>
      <c r="D25" s="121">
        <v>5</v>
      </c>
      <c r="E25" s="121" t="s">
        <v>100</v>
      </c>
      <c r="F25" s="121" t="s">
        <v>452</v>
      </c>
      <c r="G25" s="121" t="s">
        <v>98</v>
      </c>
      <c r="H25" s="141" t="str">
        <f>IF(E21&lt;G21,"OK","NG")</f>
        <v>OK</v>
      </c>
      <c r="I25" t="s">
        <v>44</v>
      </c>
      <c r="J25">
        <v>22</v>
      </c>
      <c r="K25" s="121">
        <v>3</v>
      </c>
      <c r="L25" s="121" t="s">
        <v>124</v>
      </c>
      <c r="M25" s="121" t="s">
        <v>452</v>
      </c>
      <c r="N25" s="121" t="s">
        <v>126</v>
      </c>
      <c r="O25" s="141" t="str">
        <f>IF(S29&lt;U29,"OK","NG")</f>
        <v>OK</v>
      </c>
      <c r="P25" t="s">
        <v>45</v>
      </c>
      <c r="Q25">
        <v>22</v>
      </c>
      <c r="R25" s="121">
        <v>6</v>
      </c>
      <c r="S25" s="121" t="s">
        <v>417</v>
      </c>
      <c r="T25" s="121" t="s">
        <v>452</v>
      </c>
      <c r="U25" s="121" t="s">
        <v>412</v>
      </c>
      <c r="V25" s="141" t="str">
        <f t="shared" si="2"/>
        <v>OK</v>
      </c>
      <c r="Z25" s="145">
        <v>22</v>
      </c>
      <c r="AA25" s="146" t="s">
        <v>465</v>
      </c>
      <c r="AB25" s="147" t="s">
        <v>466</v>
      </c>
      <c r="AC25" t="s">
        <v>43</v>
      </c>
      <c r="AD25">
        <v>20</v>
      </c>
      <c r="AF25" s="145">
        <v>28</v>
      </c>
      <c r="AG25" s="146" t="s">
        <v>469</v>
      </c>
      <c r="AH25" s="147" t="s">
        <v>470</v>
      </c>
      <c r="AI25" t="s">
        <v>43</v>
      </c>
      <c r="AJ25">
        <v>22</v>
      </c>
    </row>
    <row r="26" spans="2:36">
      <c r="B26" t="s">
        <v>43</v>
      </c>
      <c r="C26">
        <v>23</v>
      </c>
      <c r="D26" s="121">
        <v>6</v>
      </c>
      <c r="E26" s="121" t="s">
        <v>464</v>
      </c>
      <c r="F26" s="121" t="s">
        <v>452</v>
      </c>
      <c r="G26" s="121" t="s">
        <v>466</v>
      </c>
      <c r="H26" s="141" t="str">
        <f>IF(L20&lt;N20,"OK","NG")</f>
        <v>OK</v>
      </c>
      <c r="I26" t="s">
        <v>44</v>
      </c>
      <c r="J26">
        <v>23</v>
      </c>
      <c r="K26" s="121">
        <v>4</v>
      </c>
      <c r="L26" s="121" t="s">
        <v>423</v>
      </c>
      <c r="M26" s="121" t="s">
        <v>452</v>
      </c>
      <c r="N26" s="121" t="s">
        <v>418</v>
      </c>
      <c r="O26" s="141" t="str">
        <f>IF(S30&lt;U30,"OK","NG")</f>
        <v>OK</v>
      </c>
      <c r="P26" t="s">
        <v>45</v>
      </c>
      <c r="Q26">
        <v>23</v>
      </c>
      <c r="R26" s="121">
        <v>5</v>
      </c>
      <c r="S26" s="121" t="s">
        <v>424</v>
      </c>
      <c r="T26" s="121" t="s">
        <v>452</v>
      </c>
      <c r="U26" s="121" t="s">
        <v>410</v>
      </c>
      <c r="V26" s="141" t="str">
        <f t="shared" si="2"/>
        <v>OK</v>
      </c>
      <c r="Z26" s="145">
        <v>23</v>
      </c>
      <c r="AA26" s="146" t="s">
        <v>464</v>
      </c>
      <c r="AB26" s="147" t="s">
        <v>466</v>
      </c>
      <c r="AC26" t="s">
        <v>43</v>
      </c>
      <c r="AD26">
        <v>27</v>
      </c>
      <c r="AF26" s="145">
        <v>33</v>
      </c>
      <c r="AG26" s="146" t="s">
        <v>472</v>
      </c>
      <c r="AH26" s="147" t="s">
        <v>475</v>
      </c>
      <c r="AI26" t="s">
        <v>43</v>
      </c>
      <c r="AJ26">
        <v>23</v>
      </c>
    </row>
    <row r="27" spans="2:36">
      <c r="B27" t="s">
        <v>43</v>
      </c>
      <c r="C27">
        <v>24</v>
      </c>
      <c r="D27" s="121">
        <v>6</v>
      </c>
      <c r="E27" s="121" t="s">
        <v>467</v>
      </c>
      <c r="F27" s="121" t="s">
        <v>452</v>
      </c>
      <c r="G27" s="121" t="s">
        <v>465</v>
      </c>
      <c r="H27" s="141" t="str">
        <f>IF(L21&lt;N21,"OK","NG")</f>
        <v>OK</v>
      </c>
      <c r="I27" t="s">
        <v>44</v>
      </c>
      <c r="J27">
        <v>24</v>
      </c>
      <c r="K27" s="121">
        <v>4</v>
      </c>
      <c r="L27" s="121" t="s">
        <v>132</v>
      </c>
      <c r="M27" s="121" t="s">
        <v>452</v>
      </c>
      <c r="N27" s="121" t="s">
        <v>134</v>
      </c>
      <c r="O27" s="141" t="str">
        <f>IF(S31&lt;U31,"OK","NG")</f>
        <v>OK</v>
      </c>
      <c r="P27" t="s">
        <v>45</v>
      </c>
      <c r="Q27">
        <v>24</v>
      </c>
      <c r="R27" s="121">
        <v>6</v>
      </c>
      <c r="S27" s="121" t="s">
        <v>419</v>
      </c>
      <c r="T27" s="121" t="s">
        <v>452</v>
      </c>
      <c r="U27" s="121" t="s">
        <v>414</v>
      </c>
      <c r="V27" s="141" t="str">
        <f t="shared" si="2"/>
        <v>OK</v>
      </c>
      <c r="Z27" s="148">
        <v>24</v>
      </c>
      <c r="AA27" s="149" t="s">
        <v>467</v>
      </c>
      <c r="AB27" s="150" t="s">
        <v>465</v>
      </c>
      <c r="AC27" t="s">
        <v>43</v>
      </c>
      <c r="AD27">
        <v>28</v>
      </c>
      <c r="AF27" s="148">
        <v>34</v>
      </c>
      <c r="AG27" s="149" t="s">
        <v>473</v>
      </c>
      <c r="AH27" s="150" t="s">
        <v>474</v>
      </c>
      <c r="AI27" t="s">
        <v>43</v>
      </c>
      <c r="AJ27">
        <v>24</v>
      </c>
    </row>
    <row r="28" spans="2:36">
      <c r="B28" t="s">
        <v>43</v>
      </c>
      <c r="C28">
        <v>25</v>
      </c>
      <c r="D28" s="121">
        <v>5</v>
      </c>
      <c r="E28" s="121" t="s">
        <v>468</v>
      </c>
      <c r="F28" s="121" t="s">
        <v>452</v>
      </c>
      <c r="G28" s="121" t="s">
        <v>470</v>
      </c>
      <c r="H28" s="141" t="str">
        <f>IF(L22&lt;N22,"OK","NG")</f>
        <v>OK</v>
      </c>
      <c r="I28" t="s">
        <v>44</v>
      </c>
      <c r="J28">
        <v>25</v>
      </c>
      <c r="K28" s="121">
        <v>6</v>
      </c>
      <c r="L28" s="121" t="s">
        <v>453</v>
      </c>
      <c r="M28" s="121" t="s">
        <v>452</v>
      </c>
      <c r="N28" s="121" t="s">
        <v>457</v>
      </c>
      <c r="O28" s="141" t="str">
        <f>IF(E22&lt;G22,"OK","NG")</f>
        <v>OK</v>
      </c>
      <c r="P28" t="s">
        <v>45</v>
      </c>
      <c r="Q28">
        <v>25</v>
      </c>
      <c r="R28" s="121">
        <v>4</v>
      </c>
      <c r="S28" s="121" t="s">
        <v>421</v>
      </c>
      <c r="T28" s="121" t="s">
        <v>452</v>
      </c>
      <c r="U28" s="121" t="s">
        <v>407</v>
      </c>
      <c r="V28" s="141" t="str">
        <f>IF(E24&lt;G24,"OK","NG")</f>
        <v>OK</v>
      </c>
      <c r="Z28" s="142">
        <v>25</v>
      </c>
      <c r="AA28" s="143" t="s">
        <v>468</v>
      </c>
      <c r="AB28" s="144" t="s">
        <v>469</v>
      </c>
      <c r="AC28" t="s">
        <v>43</v>
      </c>
      <c r="AD28">
        <v>9</v>
      </c>
      <c r="AF28" s="142">
        <v>5</v>
      </c>
      <c r="AG28" s="143" t="s">
        <v>8</v>
      </c>
      <c r="AH28" s="144" t="s">
        <v>14</v>
      </c>
      <c r="AI28" t="s">
        <v>43</v>
      </c>
      <c r="AJ28">
        <v>25</v>
      </c>
    </row>
    <row r="29" spans="2:36">
      <c r="B29" t="s">
        <v>43</v>
      </c>
      <c r="C29">
        <v>26</v>
      </c>
      <c r="D29" s="121">
        <v>6</v>
      </c>
      <c r="E29" s="121" t="s">
        <v>471</v>
      </c>
      <c r="F29" s="121" t="s">
        <v>452</v>
      </c>
      <c r="G29" s="121" t="s">
        <v>469</v>
      </c>
      <c r="H29" s="141" t="str">
        <f>IF(L23&lt;N23,"OK","NG")</f>
        <v>OK</v>
      </c>
      <c r="I29" t="s">
        <v>44</v>
      </c>
      <c r="J29">
        <v>26</v>
      </c>
      <c r="K29" s="121">
        <v>6</v>
      </c>
      <c r="L29" s="121" t="s">
        <v>458</v>
      </c>
      <c r="M29" s="121" t="s">
        <v>452</v>
      </c>
      <c r="N29" s="121" t="s">
        <v>454</v>
      </c>
      <c r="O29" s="141" t="str">
        <f>IF(E23&lt;G23,"OK","NG")</f>
        <v>OK</v>
      </c>
      <c r="P29" t="s">
        <v>45</v>
      </c>
      <c r="Q29">
        <v>26</v>
      </c>
      <c r="R29" s="121">
        <v>5</v>
      </c>
      <c r="S29" s="121" t="s">
        <v>416</v>
      </c>
      <c r="T29" s="121" t="s">
        <v>452</v>
      </c>
      <c r="U29" s="121" t="s">
        <v>411</v>
      </c>
      <c r="V29" s="141" t="str">
        <f>IF(E25&lt;G25,"OK","NG")</f>
        <v>OK</v>
      </c>
      <c r="Z29" s="145">
        <v>26</v>
      </c>
      <c r="AA29" s="146" t="s">
        <v>470</v>
      </c>
      <c r="AB29" s="147" t="s">
        <v>471</v>
      </c>
      <c r="AC29" t="s">
        <v>43</v>
      </c>
      <c r="AD29">
        <v>10</v>
      </c>
      <c r="AF29" s="145">
        <v>6</v>
      </c>
      <c r="AG29" s="146" t="s">
        <v>16</v>
      </c>
      <c r="AH29" s="147" t="s">
        <v>13</v>
      </c>
      <c r="AI29" t="s">
        <v>43</v>
      </c>
      <c r="AJ29">
        <v>26</v>
      </c>
    </row>
    <row r="30" spans="2:36">
      <c r="B30" t="s">
        <v>43</v>
      </c>
      <c r="C30">
        <v>27</v>
      </c>
      <c r="D30" s="121">
        <v>5</v>
      </c>
      <c r="E30" s="121" t="s">
        <v>472</v>
      </c>
      <c r="F30" s="121" t="s">
        <v>452</v>
      </c>
      <c r="G30" s="121" t="s">
        <v>474</v>
      </c>
      <c r="H30" s="141" t="str">
        <f>IF(E26&lt;G26,"OK","NG")</f>
        <v>OK</v>
      </c>
      <c r="I30" t="s">
        <v>44</v>
      </c>
      <c r="J30">
        <v>27</v>
      </c>
      <c r="K30" s="121">
        <v>6</v>
      </c>
      <c r="L30" s="121" t="s">
        <v>420</v>
      </c>
      <c r="M30" s="121" t="s">
        <v>452</v>
      </c>
      <c r="N30" s="121" t="s">
        <v>461</v>
      </c>
      <c r="O30" s="141" t="str">
        <f>IF(E28&lt;G28,"OK","NG")</f>
        <v>OK</v>
      </c>
      <c r="P30" t="s">
        <v>45</v>
      </c>
      <c r="Q30">
        <v>27</v>
      </c>
      <c r="R30" s="121">
        <v>6</v>
      </c>
      <c r="S30" s="121" t="s">
        <v>423</v>
      </c>
      <c r="T30" s="121" t="s">
        <v>452</v>
      </c>
      <c r="U30" s="121" t="s">
        <v>409</v>
      </c>
      <c r="V30" s="141" t="str">
        <f>IF(E30&lt;G30,"OK","NG")</f>
        <v>OK</v>
      </c>
      <c r="Z30" s="145">
        <v>27</v>
      </c>
      <c r="AA30" s="146" t="s">
        <v>468</v>
      </c>
      <c r="AB30" s="147" t="s">
        <v>471</v>
      </c>
      <c r="AC30" t="s">
        <v>43</v>
      </c>
      <c r="AD30">
        <v>21</v>
      </c>
      <c r="AF30" s="145">
        <v>23</v>
      </c>
      <c r="AG30" s="146" t="s">
        <v>464</v>
      </c>
      <c r="AH30" s="147" t="s">
        <v>466</v>
      </c>
      <c r="AI30" t="s">
        <v>43</v>
      </c>
      <c r="AJ30">
        <v>27</v>
      </c>
    </row>
    <row r="31" spans="2:36">
      <c r="B31" t="s">
        <v>43</v>
      </c>
      <c r="C31">
        <v>28</v>
      </c>
      <c r="D31" s="121">
        <v>3</v>
      </c>
      <c r="E31" s="121" t="s">
        <v>475</v>
      </c>
      <c r="F31" s="121" t="s">
        <v>452</v>
      </c>
      <c r="G31" s="121" t="s">
        <v>473</v>
      </c>
      <c r="H31" s="141" t="str">
        <f>IF(E27&lt;G27,"OK","NG")</f>
        <v>OK</v>
      </c>
      <c r="I31" t="s">
        <v>44</v>
      </c>
      <c r="J31">
        <v>28</v>
      </c>
      <c r="K31" s="121">
        <v>6</v>
      </c>
      <c r="L31" s="121" t="s">
        <v>415</v>
      </c>
      <c r="M31" s="121" t="s">
        <v>452</v>
      </c>
      <c r="N31" s="121" t="s">
        <v>404</v>
      </c>
      <c r="O31" s="141" t="str">
        <f>IF(E29&lt;G29,"OK","NG")</f>
        <v>OK</v>
      </c>
      <c r="P31" t="s">
        <v>45</v>
      </c>
      <c r="Q31">
        <v>28</v>
      </c>
      <c r="R31" s="121">
        <v>5</v>
      </c>
      <c r="S31" s="121" t="s">
        <v>418</v>
      </c>
      <c r="T31" s="121" t="s">
        <v>452</v>
      </c>
      <c r="U31" s="121" t="s">
        <v>413</v>
      </c>
      <c r="V31" s="141" t="str">
        <f>IF(E31&lt;G31,"OK","NG")</f>
        <v>OK</v>
      </c>
      <c r="Z31" s="145">
        <v>28</v>
      </c>
      <c r="AA31" s="146" t="s">
        <v>469</v>
      </c>
      <c r="AB31" s="147" t="s">
        <v>470</v>
      </c>
      <c r="AC31" t="s">
        <v>43</v>
      </c>
      <c r="AD31">
        <v>22</v>
      </c>
      <c r="AF31" s="145">
        <v>24</v>
      </c>
      <c r="AG31" s="146" t="s">
        <v>467</v>
      </c>
      <c r="AH31" s="147" t="s">
        <v>465</v>
      </c>
      <c r="AI31" t="s">
        <v>43</v>
      </c>
      <c r="AJ31">
        <v>28</v>
      </c>
    </row>
    <row r="32" spans="2:36">
      <c r="Z32" s="145">
        <v>29</v>
      </c>
      <c r="AA32" s="146" t="s">
        <v>468</v>
      </c>
      <c r="AB32" s="147" t="s">
        <v>470</v>
      </c>
      <c r="AC32" t="s">
        <v>44</v>
      </c>
      <c r="AD32">
        <v>27</v>
      </c>
      <c r="AF32" s="130">
        <v>37</v>
      </c>
      <c r="AG32" t="s">
        <v>453</v>
      </c>
      <c r="AH32" s="141" t="s">
        <v>454</v>
      </c>
      <c r="AI32" t="s">
        <v>44</v>
      </c>
      <c r="AJ32">
        <v>1</v>
      </c>
    </row>
    <row r="33" spans="26:36">
      <c r="Z33" s="148">
        <v>30</v>
      </c>
      <c r="AA33" s="149" t="s">
        <v>471</v>
      </c>
      <c r="AB33" s="150" t="s">
        <v>469</v>
      </c>
      <c r="AC33" t="s">
        <v>44</v>
      </c>
      <c r="AD33">
        <v>28</v>
      </c>
      <c r="AF33" s="152">
        <v>38</v>
      </c>
      <c r="AG33" s="153" t="s">
        <v>457</v>
      </c>
      <c r="AH33" s="154" t="s">
        <v>458</v>
      </c>
      <c r="AI33" t="s">
        <v>44</v>
      </c>
      <c r="AJ33">
        <v>2</v>
      </c>
    </row>
    <row r="34" spans="26:36">
      <c r="Z34" s="142">
        <v>31</v>
      </c>
      <c r="AA34" s="143" t="s">
        <v>472</v>
      </c>
      <c r="AB34" s="144" t="s">
        <v>473</v>
      </c>
      <c r="AC34" t="s">
        <v>43</v>
      </c>
      <c r="AD34">
        <v>11</v>
      </c>
      <c r="AF34" s="155">
        <v>49</v>
      </c>
      <c r="AG34" s="129" t="s">
        <v>420</v>
      </c>
      <c r="AH34" s="156" t="s">
        <v>404</v>
      </c>
      <c r="AI34" t="s">
        <v>44</v>
      </c>
      <c r="AJ34">
        <v>3</v>
      </c>
    </row>
    <row r="35" spans="26:36">
      <c r="Z35" s="145">
        <v>32</v>
      </c>
      <c r="AA35" s="146" t="s">
        <v>474</v>
      </c>
      <c r="AB35" s="147" t="s">
        <v>475</v>
      </c>
      <c r="AC35" t="s">
        <v>43</v>
      </c>
      <c r="AD35">
        <v>12</v>
      </c>
      <c r="AF35" s="130">
        <v>50</v>
      </c>
      <c r="AG35" t="s">
        <v>461</v>
      </c>
      <c r="AH35" s="141" t="s">
        <v>415</v>
      </c>
      <c r="AI35" t="s">
        <v>44</v>
      </c>
      <c r="AJ35">
        <v>4</v>
      </c>
    </row>
    <row r="36" spans="26:36">
      <c r="Z36" s="145">
        <v>33</v>
      </c>
      <c r="AA36" s="146" t="s">
        <v>472</v>
      </c>
      <c r="AB36" s="147" t="s">
        <v>475</v>
      </c>
      <c r="AC36" t="s">
        <v>43</v>
      </c>
      <c r="AD36">
        <v>23</v>
      </c>
      <c r="AF36" s="130">
        <v>61</v>
      </c>
      <c r="AG36" t="s">
        <v>421</v>
      </c>
      <c r="AH36" s="141" t="s">
        <v>411</v>
      </c>
      <c r="AI36" t="s">
        <v>44</v>
      </c>
      <c r="AJ36">
        <v>5</v>
      </c>
    </row>
    <row r="37" spans="26:36">
      <c r="Z37" s="145">
        <v>34</v>
      </c>
      <c r="AA37" s="146" t="s">
        <v>473</v>
      </c>
      <c r="AB37" s="147" t="s">
        <v>474</v>
      </c>
      <c r="AC37" t="s">
        <v>43</v>
      </c>
      <c r="AD37">
        <v>24</v>
      </c>
      <c r="AF37" s="130">
        <v>62</v>
      </c>
      <c r="AG37" t="s">
        <v>407</v>
      </c>
      <c r="AH37" s="141" t="s">
        <v>416</v>
      </c>
      <c r="AI37" t="s">
        <v>44</v>
      </c>
      <c r="AJ37">
        <v>6</v>
      </c>
    </row>
    <row r="38" spans="26:36">
      <c r="Z38" s="145">
        <v>35</v>
      </c>
      <c r="AA38" s="146" t="s">
        <v>472</v>
      </c>
      <c r="AB38" s="147" t="s">
        <v>474</v>
      </c>
      <c r="AC38" t="s">
        <v>45</v>
      </c>
      <c r="AD38">
        <v>27</v>
      </c>
      <c r="AF38" s="130">
        <v>73</v>
      </c>
      <c r="AG38" t="s">
        <v>423</v>
      </c>
      <c r="AH38" s="141" t="s">
        <v>413</v>
      </c>
      <c r="AI38" t="s">
        <v>44</v>
      </c>
      <c r="AJ38">
        <v>7</v>
      </c>
    </row>
    <row r="39" spans="26:36">
      <c r="Z39" s="148">
        <v>36</v>
      </c>
      <c r="AA39" s="149" t="s">
        <v>475</v>
      </c>
      <c r="AB39" s="150" t="s">
        <v>473</v>
      </c>
      <c r="AC39" t="s">
        <v>45</v>
      </c>
      <c r="AD39">
        <v>28</v>
      </c>
      <c r="AF39" s="152">
        <v>74</v>
      </c>
      <c r="AG39" s="153" t="s">
        <v>409</v>
      </c>
      <c r="AH39" s="154" t="s">
        <v>418</v>
      </c>
      <c r="AI39" t="s">
        <v>44</v>
      </c>
      <c r="AJ39">
        <v>8</v>
      </c>
    </row>
    <row r="40" spans="26:36">
      <c r="Z40" s="155">
        <v>37</v>
      </c>
      <c r="AA40" s="129" t="s">
        <v>453</v>
      </c>
      <c r="AB40" s="156" t="s">
        <v>454</v>
      </c>
      <c r="AC40" t="s">
        <v>44</v>
      </c>
      <c r="AD40">
        <v>1</v>
      </c>
      <c r="AF40" s="155">
        <v>39</v>
      </c>
      <c r="AG40" s="129" t="s">
        <v>453</v>
      </c>
      <c r="AH40" s="156" t="s">
        <v>458</v>
      </c>
      <c r="AI40" t="s">
        <v>44</v>
      </c>
      <c r="AJ40">
        <v>9</v>
      </c>
    </row>
    <row r="41" spans="26:36">
      <c r="Z41" s="130">
        <v>38</v>
      </c>
      <c r="AA41" t="s">
        <v>457</v>
      </c>
      <c r="AB41" s="141" t="s">
        <v>458</v>
      </c>
      <c r="AC41" t="s">
        <v>44</v>
      </c>
      <c r="AD41">
        <v>2</v>
      </c>
      <c r="AF41" s="130">
        <v>40</v>
      </c>
      <c r="AG41" t="s">
        <v>454</v>
      </c>
      <c r="AH41" s="141" t="s">
        <v>457</v>
      </c>
      <c r="AI41" t="s">
        <v>44</v>
      </c>
      <c r="AJ41">
        <v>10</v>
      </c>
    </row>
    <row r="42" spans="26:36">
      <c r="Z42" s="130">
        <v>39</v>
      </c>
      <c r="AA42" t="s">
        <v>453</v>
      </c>
      <c r="AB42" s="141" t="s">
        <v>458</v>
      </c>
      <c r="AC42" t="s">
        <v>44</v>
      </c>
      <c r="AD42">
        <v>9</v>
      </c>
      <c r="AF42" s="130">
        <v>51</v>
      </c>
      <c r="AG42" t="s">
        <v>420</v>
      </c>
      <c r="AH42" s="141" t="s">
        <v>415</v>
      </c>
      <c r="AI42" t="s">
        <v>44</v>
      </c>
      <c r="AJ42">
        <v>11</v>
      </c>
    </row>
    <row r="43" spans="26:36">
      <c r="Z43" s="130">
        <v>40</v>
      </c>
      <c r="AA43" t="s">
        <v>454</v>
      </c>
      <c r="AB43" s="141" t="s">
        <v>457</v>
      </c>
      <c r="AC43" t="s">
        <v>44</v>
      </c>
      <c r="AD43">
        <v>10</v>
      </c>
      <c r="AF43" s="130">
        <v>52</v>
      </c>
      <c r="AG43" t="s">
        <v>404</v>
      </c>
      <c r="AH43" s="141" t="s">
        <v>461</v>
      </c>
      <c r="AI43" t="s">
        <v>44</v>
      </c>
      <c r="AJ43">
        <v>12</v>
      </c>
    </row>
    <row r="44" spans="26:36">
      <c r="Z44" s="130">
        <v>41</v>
      </c>
      <c r="AA44" t="s">
        <v>453</v>
      </c>
      <c r="AB44" s="141" t="s">
        <v>457</v>
      </c>
      <c r="AC44" t="s">
        <v>44</v>
      </c>
      <c r="AD44">
        <v>17</v>
      </c>
      <c r="AF44" s="130">
        <v>63</v>
      </c>
      <c r="AG44" t="s">
        <v>421</v>
      </c>
      <c r="AH44" s="141" t="s">
        <v>416</v>
      </c>
      <c r="AI44" t="s">
        <v>44</v>
      </c>
      <c r="AJ44">
        <v>13</v>
      </c>
    </row>
    <row r="45" spans="26:36">
      <c r="Z45" s="152">
        <v>42</v>
      </c>
      <c r="AA45" s="153" t="s">
        <v>458</v>
      </c>
      <c r="AB45" s="154" t="s">
        <v>454</v>
      </c>
      <c r="AC45" t="s">
        <v>44</v>
      </c>
      <c r="AD45">
        <v>18</v>
      </c>
      <c r="AF45" s="152">
        <v>64</v>
      </c>
      <c r="AG45" s="153" t="s">
        <v>411</v>
      </c>
      <c r="AH45" s="154" t="s">
        <v>407</v>
      </c>
      <c r="AI45" t="s">
        <v>44</v>
      </c>
      <c r="AJ45">
        <v>14</v>
      </c>
    </row>
    <row r="46" spans="26:36">
      <c r="Z46" s="155">
        <v>43</v>
      </c>
      <c r="AA46" s="129" t="s">
        <v>455</v>
      </c>
      <c r="AB46" s="156" t="s">
        <v>456</v>
      </c>
      <c r="AC46" t="s">
        <v>45</v>
      </c>
      <c r="AD46">
        <v>1</v>
      </c>
      <c r="AF46" s="155">
        <v>75</v>
      </c>
      <c r="AG46" s="129" t="s">
        <v>423</v>
      </c>
      <c r="AH46" s="156" t="s">
        <v>418</v>
      </c>
      <c r="AI46" t="s">
        <v>44</v>
      </c>
      <c r="AJ46">
        <v>15</v>
      </c>
    </row>
    <row r="47" spans="26:36">
      <c r="Z47" s="130">
        <v>44</v>
      </c>
      <c r="AA47" t="s">
        <v>459</v>
      </c>
      <c r="AB47" s="141" t="s">
        <v>460</v>
      </c>
      <c r="AC47" t="s">
        <v>45</v>
      </c>
      <c r="AD47">
        <v>2</v>
      </c>
      <c r="AF47" s="130">
        <v>76</v>
      </c>
      <c r="AG47" t="s">
        <v>413</v>
      </c>
      <c r="AH47" s="141" t="s">
        <v>409</v>
      </c>
      <c r="AI47" t="s">
        <v>44</v>
      </c>
      <c r="AJ47">
        <v>16</v>
      </c>
    </row>
    <row r="48" spans="26:36">
      <c r="Z48" s="130">
        <v>45</v>
      </c>
      <c r="AA48" t="s">
        <v>455</v>
      </c>
      <c r="AB48" s="141" t="s">
        <v>460</v>
      </c>
      <c r="AC48" t="s">
        <v>45</v>
      </c>
      <c r="AD48">
        <v>9</v>
      </c>
      <c r="AF48" s="130">
        <v>41</v>
      </c>
      <c r="AG48" t="s">
        <v>453</v>
      </c>
      <c r="AH48" s="141" t="s">
        <v>457</v>
      </c>
      <c r="AI48" t="s">
        <v>44</v>
      </c>
      <c r="AJ48">
        <v>17</v>
      </c>
    </row>
    <row r="49" spans="26:36">
      <c r="Z49" s="130">
        <v>46</v>
      </c>
      <c r="AA49" t="s">
        <v>456</v>
      </c>
      <c r="AB49" s="141" t="s">
        <v>459</v>
      </c>
      <c r="AC49" t="s">
        <v>45</v>
      </c>
      <c r="AD49">
        <v>10</v>
      </c>
      <c r="AF49" s="130">
        <v>42</v>
      </c>
      <c r="AG49" t="s">
        <v>458</v>
      </c>
      <c r="AH49" s="141" t="s">
        <v>454</v>
      </c>
      <c r="AI49" t="s">
        <v>44</v>
      </c>
      <c r="AJ49">
        <v>18</v>
      </c>
    </row>
    <row r="50" spans="26:36">
      <c r="Z50" s="130">
        <v>47</v>
      </c>
      <c r="AA50" t="s">
        <v>455</v>
      </c>
      <c r="AB50" s="141" t="s">
        <v>459</v>
      </c>
      <c r="AC50" t="s">
        <v>45</v>
      </c>
      <c r="AD50">
        <v>17</v>
      </c>
      <c r="AF50" s="130">
        <v>53</v>
      </c>
      <c r="AG50" t="s">
        <v>420</v>
      </c>
      <c r="AH50" s="141" t="s">
        <v>461</v>
      </c>
      <c r="AI50" t="s">
        <v>44</v>
      </c>
      <c r="AJ50">
        <v>19</v>
      </c>
    </row>
    <row r="51" spans="26:36">
      <c r="Z51" s="152">
        <v>48</v>
      </c>
      <c r="AA51" s="153" t="s">
        <v>460</v>
      </c>
      <c r="AB51" s="154" t="s">
        <v>456</v>
      </c>
      <c r="AC51" t="s">
        <v>45</v>
      </c>
      <c r="AD51">
        <v>18</v>
      </c>
      <c r="AF51" s="152">
        <v>54</v>
      </c>
      <c r="AG51" s="153" t="s">
        <v>415</v>
      </c>
      <c r="AH51" s="154" t="s">
        <v>404</v>
      </c>
      <c r="AI51" t="s">
        <v>44</v>
      </c>
      <c r="AJ51">
        <v>20</v>
      </c>
    </row>
    <row r="52" spans="26:36">
      <c r="Z52" s="155">
        <v>49</v>
      </c>
      <c r="AA52" s="129" t="s">
        <v>420</v>
      </c>
      <c r="AB52" s="156" t="s">
        <v>404</v>
      </c>
      <c r="AC52" t="s">
        <v>44</v>
      </c>
      <c r="AD52">
        <v>3</v>
      </c>
      <c r="AF52" s="155">
        <v>65</v>
      </c>
      <c r="AG52" s="129" t="s">
        <v>421</v>
      </c>
      <c r="AH52" s="156" t="s">
        <v>407</v>
      </c>
      <c r="AI52" s="151" t="s">
        <v>44</v>
      </c>
      <c r="AJ52" s="151">
        <v>21</v>
      </c>
    </row>
    <row r="53" spans="26:36">
      <c r="Z53" s="130">
        <v>50</v>
      </c>
      <c r="AA53" t="s">
        <v>461</v>
      </c>
      <c r="AB53" s="141" t="s">
        <v>415</v>
      </c>
      <c r="AC53" t="s">
        <v>44</v>
      </c>
      <c r="AD53">
        <v>4</v>
      </c>
      <c r="AF53" s="130">
        <v>66</v>
      </c>
      <c r="AG53" t="s">
        <v>416</v>
      </c>
      <c r="AH53" s="141" t="s">
        <v>411</v>
      </c>
      <c r="AI53" t="s">
        <v>44</v>
      </c>
      <c r="AJ53">
        <v>22</v>
      </c>
    </row>
    <row r="54" spans="26:36">
      <c r="Z54" s="130">
        <v>51</v>
      </c>
      <c r="AA54" t="s">
        <v>420</v>
      </c>
      <c r="AB54" s="141" t="s">
        <v>415</v>
      </c>
      <c r="AC54" t="s">
        <v>44</v>
      </c>
      <c r="AD54">
        <v>11</v>
      </c>
      <c r="AF54" s="130">
        <v>77</v>
      </c>
      <c r="AG54" t="s">
        <v>423</v>
      </c>
      <c r="AH54" s="141" t="s">
        <v>409</v>
      </c>
      <c r="AI54" t="s">
        <v>44</v>
      </c>
      <c r="AJ54">
        <v>23</v>
      </c>
    </row>
    <row r="55" spans="26:36">
      <c r="Z55" s="130">
        <v>52</v>
      </c>
      <c r="AA55" t="s">
        <v>404</v>
      </c>
      <c r="AB55" s="141" t="s">
        <v>461</v>
      </c>
      <c r="AC55" t="s">
        <v>44</v>
      </c>
      <c r="AD55">
        <v>12</v>
      </c>
      <c r="AF55" s="130">
        <v>78</v>
      </c>
      <c r="AG55" t="s">
        <v>418</v>
      </c>
      <c r="AH55" s="141" t="s">
        <v>413</v>
      </c>
      <c r="AI55" t="s">
        <v>44</v>
      </c>
      <c r="AJ55">
        <v>24</v>
      </c>
    </row>
    <row r="56" spans="26:36">
      <c r="Z56" s="130">
        <v>53</v>
      </c>
      <c r="AA56" t="s">
        <v>420</v>
      </c>
      <c r="AB56" s="141" t="s">
        <v>461</v>
      </c>
      <c r="AC56" t="s">
        <v>44</v>
      </c>
      <c r="AD56">
        <v>19</v>
      </c>
      <c r="AF56" s="145">
        <v>11</v>
      </c>
      <c r="AG56" s="146" t="s">
        <v>397</v>
      </c>
      <c r="AH56" s="147" t="s">
        <v>398</v>
      </c>
      <c r="AI56" t="s">
        <v>44</v>
      </c>
      <c r="AJ56">
        <v>25</v>
      </c>
    </row>
    <row r="57" spans="26:36">
      <c r="Z57" s="152">
        <v>54</v>
      </c>
      <c r="AA57" s="153" t="s">
        <v>415</v>
      </c>
      <c r="AB57" s="154" t="s">
        <v>404</v>
      </c>
      <c r="AC57" t="s">
        <v>44</v>
      </c>
      <c r="AD57">
        <v>20</v>
      </c>
      <c r="AF57" s="148">
        <v>12</v>
      </c>
      <c r="AG57" s="149" t="s">
        <v>96</v>
      </c>
      <c r="AH57" s="150" t="s">
        <v>95</v>
      </c>
      <c r="AI57" t="s">
        <v>44</v>
      </c>
      <c r="AJ57">
        <v>26</v>
      </c>
    </row>
    <row r="58" spans="26:36">
      <c r="Z58" s="155">
        <v>55</v>
      </c>
      <c r="AA58" s="129" t="s">
        <v>405</v>
      </c>
      <c r="AB58" s="156" t="s">
        <v>399</v>
      </c>
      <c r="AC58" t="s">
        <v>45</v>
      </c>
      <c r="AD58">
        <v>3</v>
      </c>
      <c r="AF58" s="142">
        <v>29</v>
      </c>
      <c r="AG58" s="143" t="s">
        <v>468</v>
      </c>
      <c r="AH58" s="144" t="s">
        <v>470</v>
      </c>
      <c r="AI58" t="s">
        <v>44</v>
      </c>
      <c r="AJ58">
        <v>27</v>
      </c>
    </row>
    <row r="59" spans="26:36">
      <c r="Z59" s="130">
        <v>56</v>
      </c>
      <c r="AA59" t="s">
        <v>400</v>
      </c>
      <c r="AB59" s="141" t="s">
        <v>406</v>
      </c>
      <c r="AC59" t="s">
        <v>45</v>
      </c>
      <c r="AD59">
        <v>4</v>
      </c>
      <c r="AF59" s="145">
        <v>30</v>
      </c>
      <c r="AG59" s="146" t="s">
        <v>471</v>
      </c>
      <c r="AH59" s="147" t="s">
        <v>469</v>
      </c>
      <c r="AI59" t="s">
        <v>44</v>
      </c>
      <c r="AJ59">
        <v>28</v>
      </c>
    </row>
    <row r="60" spans="26:36">
      <c r="Z60" s="130">
        <v>57</v>
      </c>
      <c r="AA60" t="s">
        <v>405</v>
      </c>
      <c r="AB60" s="141" t="s">
        <v>406</v>
      </c>
      <c r="AC60" t="s">
        <v>45</v>
      </c>
      <c r="AD60">
        <v>11</v>
      </c>
      <c r="AF60" s="130">
        <v>43</v>
      </c>
      <c r="AG60" t="s">
        <v>455</v>
      </c>
      <c r="AH60" s="141" t="s">
        <v>456</v>
      </c>
      <c r="AI60" t="s">
        <v>45</v>
      </c>
      <c r="AJ60">
        <v>1</v>
      </c>
    </row>
    <row r="61" spans="26:36">
      <c r="Z61" s="130">
        <v>58</v>
      </c>
      <c r="AA61" t="s">
        <v>399</v>
      </c>
      <c r="AB61" s="141" t="s">
        <v>400</v>
      </c>
      <c r="AC61" t="s">
        <v>45</v>
      </c>
      <c r="AD61">
        <v>12</v>
      </c>
      <c r="AF61" s="130">
        <v>44</v>
      </c>
      <c r="AG61" t="s">
        <v>459</v>
      </c>
      <c r="AH61" s="141" t="s">
        <v>460</v>
      </c>
      <c r="AI61" t="s">
        <v>45</v>
      </c>
      <c r="AJ61">
        <v>2</v>
      </c>
    </row>
    <row r="62" spans="26:36">
      <c r="Z62" s="130">
        <v>59</v>
      </c>
      <c r="AA62" t="s">
        <v>405</v>
      </c>
      <c r="AB62" s="141" t="s">
        <v>400</v>
      </c>
      <c r="AC62" t="s">
        <v>45</v>
      </c>
      <c r="AD62">
        <v>19</v>
      </c>
      <c r="AF62" s="130">
        <v>55</v>
      </c>
      <c r="AG62" t="s">
        <v>405</v>
      </c>
      <c r="AH62" s="141" t="s">
        <v>399</v>
      </c>
      <c r="AI62" t="s">
        <v>45</v>
      </c>
      <c r="AJ62">
        <v>3</v>
      </c>
    </row>
    <row r="63" spans="26:36">
      <c r="Z63" s="152">
        <v>60</v>
      </c>
      <c r="AA63" s="153" t="s">
        <v>406</v>
      </c>
      <c r="AB63" s="154" t="s">
        <v>399</v>
      </c>
      <c r="AC63" t="s">
        <v>45</v>
      </c>
      <c r="AD63">
        <v>20</v>
      </c>
      <c r="AF63" s="152">
        <v>56</v>
      </c>
      <c r="AG63" s="153" t="s">
        <v>400</v>
      </c>
      <c r="AH63" s="154" t="s">
        <v>406</v>
      </c>
      <c r="AI63" t="s">
        <v>45</v>
      </c>
      <c r="AJ63">
        <v>4</v>
      </c>
    </row>
    <row r="64" spans="26:36">
      <c r="Z64" s="155">
        <v>61</v>
      </c>
      <c r="AA64" s="129" t="s">
        <v>421</v>
      </c>
      <c r="AB64" s="156" t="s">
        <v>411</v>
      </c>
      <c r="AC64" t="s">
        <v>44</v>
      </c>
      <c r="AD64">
        <v>5</v>
      </c>
      <c r="AF64" s="155">
        <v>67</v>
      </c>
      <c r="AG64" s="129" t="s">
        <v>422</v>
      </c>
      <c r="AH64" s="156" t="s">
        <v>412</v>
      </c>
      <c r="AI64" t="s">
        <v>45</v>
      </c>
      <c r="AJ64">
        <v>5</v>
      </c>
    </row>
    <row r="65" spans="26:36">
      <c r="Z65" s="130">
        <v>62</v>
      </c>
      <c r="AA65" t="s">
        <v>407</v>
      </c>
      <c r="AB65" s="141" t="s">
        <v>416</v>
      </c>
      <c r="AC65" t="s">
        <v>44</v>
      </c>
      <c r="AD65">
        <v>6</v>
      </c>
      <c r="AF65" s="130">
        <v>68</v>
      </c>
      <c r="AG65" t="s">
        <v>408</v>
      </c>
      <c r="AH65" s="141" t="s">
        <v>417</v>
      </c>
      <c r="AI65" t="s">
        <v>45</v>
      </c>
      <c r="AJ65">
        <v>6</v>
      </c>
    </row>
    <row r="66" spans="26:36">
      <c r="Z66" s="130">
        <v>63</v>
      </c>
      <c r="AA66" t="s">
        <v>421</v>
      </c>
      <c r="AB66" s="141" t="s">
        <v>416</v>
      </c>
      <c r="AC66" t="s">
        <v>44</v>
      </c>
      <c r="AD66">
        <v>13</v>
      </c>
      <c r="AF66" s="130">
        <v>79</v>
      </c>
      <c r="AG66" t="s">
        <v>424</v>
      </c>
      <c r="AH66" s="141" t="s">
        <v>414</v>
      </c>
      <c r="AI66" t="s">
        <v>45</v>
      </c>
      <c r="AJ66">
        <v>7</v>
      </c>
    </row>
    <row r="67" spans="26:36">
      <c r="Z67" s="130">
        <v>64</v>
      </c>
      <c r="AA67" t="s">
        <v>411</v>
      </c>
      <c r="AB67" s="141" t="s">
        <v>407</v>
      </c>
      <c r="AC67" t="s">
        <v>44</v>
      </c>
      <c r="AD67">
        <v>14</v>
      </c>
      <c r="AF67" s="130">
        <v>80</v>
      </c>
      <c r="AG67" t="s">
        <v>410</v>
      </c>
      <c r="AH67" s="141" t="s">
        <v>419</v>
      </c>
      <c r="AI67" t="s">
        <v>45</v>
      </c>
      <c r="AJ67">
        <v>8</v>
      </c>
    </row>
    <row r="68" spans="26:36">
      <c r="Z68" s="130">
        <v>65</v>
      </c>
      <c r="AA68" t="s">
        <v>421</v>
      </c>
      <c r="AB68" s="141" t="s">
        <v>407</v>
      </c>
      <c r="AC68" t="s">
        <v>44</v>
      </c>
      <c r="AD68">
        <v>21</v>
      </c>
      <c r="AF68" s="130">
        <v>45</v>
      </c>
      <c r="AG68" t="s">
        <v>455</v>
      </c>
      <c r="AH68" s="141" t="s">
        <v>460</v>
      </c>
      <c r="AI68" t="s">
        <v>45</v>
      </c>
      <c r="AJ68">
        <v>9</v>
      </c>
    </row>
    <row r="69" spans="26:36">
      <c r="Z69" s="152">
        <v>66</v>
      </c>
      <c r="AA69" s="153" t="s">
        <v>416</v>
      </c>
      <c r="AB69" s="154" t="s">
        <v>411</v>
      </c>
      <c r="AC69" t="s">
        <v>44</v>
      </c>
      <c r="AD69">
        <v>22</v>
      </c>
      <c r="AF69" s="152">
        <v>46</v>
      </c>
      <c r="AG69" s="153" t="s">
        <v>456</v>
      </c>
      <c r="AH69" s="154" t="s">
        <v>459</v>
      </c>
      <c r="AI69" t="s">
        <v>45</v>
      </c>
      <c r="AJ69">
        <v>10</v>
      </c>
    </row>
    <row r="70" spans="26:36">
      <c r="Z70" s="155">
        <v>67</v>
      </c>
      <c r="AA70" s="129" t="s">
        <v>422</v>
      </c>
      <c r="AB70" s="156" t="s">
        <v>412</v>
      </c>
      <c r="AC70" t="s">
        <v>45</v>
      </c>
      <c r="AD70">
        <v>5</v>
      </c>
      <c r="AF70" s="155">
        <v>57</v>
      </c>
      <c r="AG70" s="129" t="s">
        <v>405</v>
      </c>
      <c r="AH70" s="156" t="s">
        <v>406</v>
      </c>
      <c r="AI70" t="s">
        <v>45</v>
      </c>
      <c r="AJ70">
        <v>11</v>
      </c>
    </row>
    <row r="71" spans="26:36">
      <c r="Z71" s="130">
        <v>68</v>
      </c>
      <c r="AA71" t="s">
        <v>408</v>
      </c>
      <c r="AB71" s="141" t="s">
        <v>417</v>
      </c>
      <c r="AC71" t="s">
        <v>45</v>
      </c>
      <c r="AD71">
        <v>6</v>
      </c>
      <c r="AF71" s="130">
        <v>58</v>
      </c>
      <c r="AG71" t="s">
        <v>399</v>
      </c>
      <c r="AH71" s="141" t="s">
        <v>400</v>
      </c>
      <c r="AI71" t="s">
        <v>45</v>
      </c>
      <c r="AJ71">
        <v>12</v>
      </c>
    </row>
    <row r="72" spans="26:36">
      <c r="Z72" s="130">
        <v>69</v>
      </c>
      <c r="AA72" t="s">
        <v>422</v>
      </c>
      <c r="AB72" s="141" t="s">
        <v>417</v>
      </c>
      <c r="AC72" t="s">
        <v>45</v>
      </c>
      <c r="AD72">
        <v>13</v>
      </c>
      <c r="AF72" s="130">
        <v>69</v>
      </c>
      <c r="AG72" t="s">
        <v>422</v>
      </c>
      <c r="AH72" s="141" t="s">
        <v>417</v>
      </c>
      <c r="AI72" t="s">
        <v>45</v>
      </c>
      <c r="AJ72">
        <v>13</v>
      </c>
    </row>
    <row r="73" spans="26:36">
      <c r="Z73" s="130">
        <v>70</v>
      </c>
      <c r="AA73" t="s">
        <v>412</v>
      </c>
      <c r="AB73" s="141" t="s">
        <v>408</v>
      </c>
      <c r="AC73" t="s">
        <v>45</v>
      </c>
      <c r="AD73">
        <v>14</v>
      </c>
      <c r="AF73" s="130">
        <v>70</v>
      </c>
      <c r="AG73" t="s">
        <v>412</v>
      </c>
      <c r="AH73" s="141" t="s">
        <v>408</v>
      </c>
      <c r="AI73" t="s">
        <v>45</v>
      </c>
      <c r="AJ73">
        <v>14</v>
      </c>
    </row>
    <row r="74" spans="26:36">
      <c r="Z74" s="130">
        <v>71</v>
      </c>
      <c r="AA74" t="s">
        <v>422</v>
      </c>
      <c r="AB74" s="141" t="s">
        <v>408</v>
      </c>
      <c r="AC74" t="s">
        <v>45</v>
      </c>
      <c r="AD74">
        <v>21</v>
      </c>
      <c r="AF74" s="130">
        <v>81</v>
      </c>
      <c r="AG74" t="s">
        <v>424</v>
      </c>
      <c r="AH74" s="141" t="s">
        <v>419</v>
      </c>
      <c r="AI74" t="s">
        <v>45</v>
      </c>
      <c r="AJ74">
        <v>15</v>
      </c>
    </row>
    <row r="75" spans="26:36">
      <c r="Z75" s="152">
        <v>72</v>
      </c>
      <c r="AA75" s="153" t="s">
        <v>417</v>
      </c>
      <c r="AB75" s="154" t="s">
        <v>412</v>
      </c>
      <c r="AC75" t="s">
        <v>45</v>
      </c>
      <c r="AD75">
        <v>22</v>
      </c>
      <c r="AF75" s="152">
        <v>82</v>
      </c>
      <c r="AG75" s="153" t="s">
        <v>414</v>
      </c>
      <c r="AH75" s="154" t="s">
        <v>410</v>
      </c>
      <c r="AI75" t="s">
        <v>45</v>
      </c>
      <c r="AJ75">
        <v>16</v>
      </c>
    </row>
    <row r="76" spans="26:36">
      <c r="Z76" s="155">
        <v>73</v>
      </c>
      <c r="AA76" s="129" t="s">
        <v>423</v>
      </c>
      <c r="AB76" s="156" t="s">
        <v>413</v>
      </c>
      <c r="AC76" t="s">
        <v>44</v>
      </c>
      <c r="AD76">
        <v>7</v>
      </c>
      <c r="AF76" s="155">
        <v>47</v>
      </c>
      <c r="AG76" s="129" t="s">
        <v>455</v>
      </c>
      <c r="AH76" s="156" t="s">
        <v>459</v>
      </c>
      <c r="AI76" t="s">
        <v>45</v>
      </c>
      <c r="AJ76">
        <v>17</v>
      </c>
    </row>
    <row r="77" spans="26:36">
      <c r="Z77" s="130">
        <v>74</v>
      </c>
      <c r="AA77" t="s">
        <v>409</v>
      </c>
      <c r="AB77" s="141" t="s">
        <v>418</v>
      </c>
      <c r="AC77" t="s">
        <v>44</v>
      </c>
      <c r="AD77">
        <v>8</v>
      </c>
      <c r="AF77" s="130">
        <v>48</v>
      </c>
      <c r="AG77" t="s">
        <v>460</v>
      </c>
      <c r="AH77" s="141" t="s">
        <v>456</v>
      </c>
      <c r="AI77" t="s">
        <v>45</v>
      </c>
      <c r="AJ77">
        <v>18</v>
      </c>
    </row>
    <row r="78" spans="26:36">
      <c r="Z78" s="130">
        <v>75</v>
      </c>
      <c r="AA78" t="s">
        <v>423</v>
      </c>
      <c r="AB78" s="141" t="s">
        <v>418</v>
      </c>
      <c r="AC78" t="s">
        <v>44</v>
      </c>
      <c r="AD78">
        <v>15</v>
      </c>
      <c r="AF78" s="130">
        <v>59</v>
      </c>
      <c r="AG78" t="s">
        <v>405</v>
      </c>
      <c r="AH78" s="141" t="s">
        <v>400</v>
      </c>
      <c r="AI78" t="s">
        <v>45</v>
      </c>
      <c r="AJ78">
        <v>19</v>
      </c>
    </row>
    <row r="79" spans="26:36">
      <c r="Z79" s="130">
        <v>76</v>
      </c>
      <c r="AA79" t="s">
        <v>413</v>
      </c>
      <c r="AB79" s="141" t="s">
        <v>409</v>
      </c>
      <c r="AC79" t="s">
        <v>44</v>
      </c>
      <c r="AD79">
        <v>16</v>
      </c>
      <c r="AF79" s="130">
        <v>60</v>
      </c>
      <c r="AG79" t="s">
        <v>406</v>
      </c>
      <c r="AH79" s="141" t="s">
        <v>399</v>
      </c>
      <c r="AI79" t="s">
        <v>45</v>
      </c>
      <c r="AJ79">
        <v>20</v>
      </c>
    </row>
    <row r="80" spans="26:36">
      <c r="Z80" s="130">
        <v>77</v>
      </c>
      <c r="AA80" t="s">
        <v>423</v>
      </c>
      <c r="AB80" s="141" t="s">
        <v>409</v>
      </c>
      <c r="AC80" t="s">
        <v>44</v>
      </c>
      <c r="AD80">
        <v>23</v>
      </c>
      <c r="AF80" s="130">
        <v>71</v>
      </c>
      <c r="AG80" t="s">
        <v>422</v>
      </c>
      <c r="AH80" s="141" t="s">
        <v>408</v>
      </c>
      <c r="AI80" t="s">
        <v>45</v>
      </c>
      <c r="AJ80">
        <v>21</v>
      </c>
    </row>
    <row r="81" spans="26:36">
      <c r="Z81" s="152">
        <v>78</v>
      </c>
      <c r="AA81" s="153" t="s">
        <v>418</v>
      </c>
      <c r="AB81" s="154" t="s">
        <v>413</v>
      </c>
      <c r="AC81" t="s">
        <v>44</v>
      </c>
      <c r="AD81">
        <v>24</v>
      </c>
      <c r="AF81" s="152">
        <v>72</v>
      </c>
      <c r="AG81" s="153" t="s">
        <v>417</v>
      </c>
      <c r="AH81" s="154" t="s">
        <v>412</v>
      </c>
      <c r="AI81" t="s">
        <v>45</v>
      </c>
      <c r="AJ81">
        <v>22</v>
      </c>
    </row>
    <row r="82" spans="26:36">
      <c r="Z82" s="155">
        <v>79</v>
      </c>
      <c r="AA82" s="129" t="s">
        <v>424</v>
      </c>
      <c r="AB82" s="156" t="s">
        <v>414</v>
      </c>
      <c r="AC82" t="s">
        <v>45</v>
      </c>
      <c r="AD82">
        <v>7</v>
      </c>
      <c r="AF82" s="155">
        <v>83</v>
      </c>
      <c r="AG82" s="129" t="s">
        <v>424</v>
      </c>
      <c r="AH82" s="156" t="s">
        <v>410</v>
      </c>
      <c r="AI82" t="s">
        <v>45</v>
      </c>
      <c r="AJ82">
        <v>23</v>
      </c>
    </row>
    <row r="83" spans="26:36">
      <c r="Z83" s="130">
        <v>80</v>
      </c>
      <c r="AA83" t="s">
        <v>410</v>
      </c>
      <c r="AB83" s="141" t="s">
        <v>419</v>
      </c>
      <c r="AC83" t="s">
        <v>45</v>
      </c>
      <c r="AD83">
        <v>8</v>
      </c>
      <c r="AF83" s="130">
        <v>84</v>
      </c>
      <c r="AG83" t="s">
        <v>419</v>
      </c>
      <c r="AH83" s="141" t="s">
        <v>414</v>
      </c>
      <c r="AI83" t="s">
        <v>45</v>
      </c>
      <c r="AJ83">
        <v>24</v>
      </c>
    </row>
    <row r="84" spans="26:36">
      <c r="Z84" s="130">
        <v>81</v>
      </c>
      <c r="AA84" t="s">
        <v>424</v>
      </c>
      <c r="AB84" s="141" t="s">
        <v>419</v>
      </c>
      <c r="AC84" t="s">
        <v>45</v>
      </c>
      <c r="AD84">
        <v>15</v>
      </c>
      <c r="AF84" s="145">
        <v>17</v>
      </c>
      <c r="AG84" s="146" t="s">
        <v>462</v>
      </c>
      <c r="AH84" s="147" t="s">
        <v>463</v>
      </c>
      <c r="AI84" t="s">
        <v>45</v>
      </c>
      <c r="AJ84">
        <v>25</v>
      </c>
    </row>
    <row r="85" spans="26:36">
      <c r="Z85" s="130">
        <v>82</v>
      </c>
      <c r="AA85" t="s">
        <v>414</v>
      </c>
      <c r="AB85" s="141" t="s">
        <v>410</v>
      </c>
      <c r="AC85" t="s">
        <v>45</v>
      </c>
      <c r="AD85">
        <v>16</v>
      </c>
      <c r="AF85" s="145">
        <v>18</v>
      </c>
      <c r="AG85" s="146" t="s">
        <v>100</v>
      </c>
      <c r="AH85" s="147" t="s">
        <v>98</v>
      </c>
      <c r="AI85" t="s">
        <v>45</v>
      </c>
      <c r="AJ85">
        <v>26</v>
      </c>
    </row>
    <row r="86" spans="26:36">
      <c r="Z86" s="130">
        <v>83</v>
      </c>
      <c r="AA86" t="s">
        <v>424</v>
      </c>
      <c r="AB86" s="141" t="s">
        <v>410</v>
      </c>
      <c r="AC86" t="s">
        <v>45</v>
      </c>
      <c r="AD86">
        <v>23</v>
      </c>
      <c r="AF86" s="145">
        <v>35</v>
      </c>
      <c r="AG86" s="146" t="s">
        <v>472</v>
      </c>
      <c r="AH86" s="147" t="s">
        <v>474</v>
      </c>
      <c r="AI86" t="s">
        <v>45</v>
      </c>
      <c r="AJ86">
        <v>27</v>
      </c>
    </row>
    <row r="87" spans="26:36">
      <c r="Z87" s="152">
        <v>84</v>
      </c>
      <c r="AA87" s="153" t="s">
        <v>419</v>
      </c>
      <c r="AB87" s="154" t="s">
        <v>414</v>
      </c>
      <c r="AC87" t="s">
        <v>45</v>
      </c>
      <c r="AD87">
        <v>24</v>
      </c>
      <c r="AF87" s="148">
        <v>36</v>
      </c>
      <c r="AG87" s="149" t="s">
        <v>475</v>
      </c>
      <c r="AH87" s="150" t="s">
        <v>473</v>
      </c>
      <c r="AI87" t="s">
        <v>45</v>
      </c>
      <c r="AJ87">
        <v>28</v>
      </c>
    </row>
  </sheetData>
  <phoneticPr fontId="2"/>
  <conditionalFormatting sqref="E4:U31">
    <cfRule type="cellIs" dxfId="199" priority="1" stopIfTrue="1" operator="between">
      <formula>"A1"</formula>
      <formula>"F4"</formula>
    </cfRule>
  </conditionalFormatting>
  <conditionalFormatting sqref="D28:D29 D1:D23 D32:D65536">
    <cfRule type="cellIs" dxfId="198" priority="2" stopIfTrue="1" operator="between">
      <formula>"Ａ"</formula>
      <formula>"Ｆ"</formula>
    </cfRule>
  </conditionalFormatting>
  <conditionalFormatting sqref="V4:V31">
    <cfRule type="cellIs" dxfId="197" priority="3" stopIfTrue="1" operator="equal">
      <formula>"NG"</formula>
    </cfRule>
  </conditionalFormatting>
  <conditionalFormatting sqref="L34:N65536 O32:U65536 E32:K65536 E1:U3">
    <cfRule type="cellIs" dxfId="196" priority="4" stopIfTrue="1" operator="between">
      <formula>"E1"</formula>
      <formula>"E4"</formula>
    </cfRule>
  </conditionalFormatting>
  <pageMargins left="0.75" right="0.75" top="1" bottom="1" header="0.51200000000000001" footer="0.51200000000000001"/>
  <pageSetup paperSize="9" scale="110"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E8A13-7C62-4ED4-B793-BCD9511B947E}">
  <sheetPr codeName="Sheet3">
    <tabColor rgb="FFFFC000"/>
  </sheetPr>
  <dimension ref="A1:AY273"/>
  <sheetViews>
    <sheetView showGridLines="0" view="pageBreakPreview" zoomScale="89" zoomScaleNormal="100" zoomScaleSheetLayoutView="89" workbookViewId="0">
      <selection activeCell="AV73" sqref="AV73"/>
    </sheetView>
  </sheetViews>
  <sheetFormatPr defaultColWidth="9" defaultRowHeight="16.5"/>
  <cols>
    <col min="1" max="1" width="2.625" style="649" customWidth="1"/>
    <col min="2" max="2" width="12.75" style="1082" customWidth="1"/>
    <col min="3" max="3" width="3.125" style="649" customWidth="1"/>
    <col min="4" max="4" width="3.125" style="652" customWidth="1"/>
    <col min="5" max="6" width="3.125" style="649" customWidth="1"/>
    <col min="7" max="7" width="3.125" style="652" customWidth="1"/>
    <col min="8" max="9" width="3.125" style="649" customWidth="1"/>
    <col min="10" max="10" width="3.125" style="652" customWidth="1"/>
    <col min="11" max="12" width="3.125" style="649" customWidth="1"/>
    <col min="13" max="13" width="3.125" style="652" customWidth="1"/>
    <col min="14" max="15" width="3.125" style="649" customWidth="1"/>
    <col min="16" max="16" width="3.125" style="652" customWidth="1"/>
    <col min="17" max="20" width="3.125" style="649" customWidth="1"/>
    <col min="21" max="32" width="3.125" style="649" hidden="1" customWidth="1"/>
    <col min="33" max="35" width="3.25" style="649" hidden="1" customWidth="1"/>
    <col min="36" max="41" width="3.125" style="649" customWidth="1"/>
    <col min="42" max="45" width="3.75" style="649" customWidth="1"/>
    <col min="46" max="46" width="3.75" style="1084" customWidth="1"/>
    <col min="47" max="47" width="2.75" style="648" customWidth="1"/>
    <col min="48" max="48" width="3.75" style="1084" customWidth="1"/>
    <col min="49" max="49" width="6.875" style="1082" customWidth="1"/>
    <col min="50" max="50" width="5.5" style="1082" bestFit="1" customWidth="1"/>
    <col min="51" max="51" width="12.125" style="649" bestFit="1" customWidth="1"/>
    <col min="52" max="16384" width="9" style="649"/>
  </cols>
  <sheetData>
    <row r="1" spans="1:51" ht="54.75" customHeight="1">
      <c r="A1" s="1002" t="str">
        <f>参加チーム!D1</f>
        <v>市民総体 第13回豊田市ドッジボール協会長杯（第17回豊田市小学生ドッジボール大会）</v>
      </c>
      <c r="B1" s="1002"/>
      <c r="C1" s="1002"/>
      <c r="D1" s="1002"/>
      <c r="E1" s="1002"/>
      <c r="F1" s="1002"/>
      <c r="G1" s="1002"/>
      <c r="H1" s="1002"/>
      <c r="I1" s="1002"/>
      <c r="J1" s="1002"/>
      <c r="K1" s="1002"/>
      <c r="L1" s="1002"/>
      <c r="M1" s="1002"/>
      <c r="N1" s="1002"/>
      <c r="O1" s="1002"/>
      <c r="P1" s="1002"/>
      <c r="Q1" s="1002"/>
      <c r="R1" s="1002"/>
      <c r="S1" s="1002"/>
      <c r="T1" s="1002"/>
      <c r="U1" s="1002"/>
      <c r="V1" s="1002"/>
      <c r="W1" s="1002"/>
      <c r="X1" s="1002"/>
      <c r="Y1" s="1002"/>
      <c r="Z1" s="1002"/>
      <c r="AA1" s="1002"/>
      <c r="AB1" s="1002"/>
      <c r="AC1" s="1002"/>
      <c r="AD1" s="1002"/>
      <c r="AE1" s="1002"/>
      <c r="AF1" s="1002"/>
      <c r="AG1" s="1002"/>
      <c r="AH1" s="1002"/>
      <c r="AI1" s="1002"/>
      <c r="AJ1" s="1002"/>
      <c r="AK1" s="1002"/>
      <c r="AL1" s="1002"/>
      <c r="AM1" s="1002"/>
      <c r="AN1" s="1002"/>
      <c r="AO1" s="1002"/>
      <c r="AP1" s="1002"/>
      <c r="AQ1" s="1002"/>
      <c r="AR1" s="1002"/>
      <c r="AS1" s="1002"/>
      <c r="AT1" s="1002"/>
      <c r="AU1" s="1002"/>
      <c r="AV1" s="1002"/>
      <c r="AW1" s="1002"/>
      <c r="AX1" s="1003"/>
      <c r="AY1" s="1004">
        <v>0</v>
      </c>
    </row>
    <row r="2" spans="1:51" s="258" customFormat="1" ht="20.100000000000001" hidden="1" customHeight="1">
      <c r="A2" s="1005" t="str">
        <f>参加チーム!E8</f>
        <v>ＭＩＸ １・２年生</v>
      </c>
      <c r="B2" s="1006"/>
      <c r="D2" s="652"/>
      <c r="G2" s="652"/>
      <c r="J2" s="652"/>
      <c r="M2" s="652"/>
      <c r="P2" s="652"/>
      <c r="AT2" s="1007"/>
      <c r="AU2" s="1008"/>
      <c r="AV2" s="1007"/>
      <c r="AW2" s="1006"/>
      <c r="AX2" s="1006"/>
    </row>
    <row r="3" spans="1:51" s="258" customFormat="1" ht="20.100000000000001" hidden="1" customHeight="1">
      <c r="A3" s="1009" t="s">
        <v>5</v>
      </c>
      <c r="B3" s="1009"/>
      <c r="C3" s="1010">
        <v>1</v>
      </c>
      <c r="D3" s="1010"/>
      <c r="E3" s="1010"/>
      <c r="F3" s="1010">
        <v>2</v>
      </c>
      <c r="G3" s="1010"/>
      <c r="H3" s="1010"/>
      <c r="I3" s="1010">
        <v>3</v>
      </c>
      <c r="J3" s="1010"/>
      <c r="K3" s="1010"/>
      <c r="L3" s="1011" t="s">
        <v>894</v>
      </c>
      <c r="M3" s="1012"/>
      <c r="N3" s="1012"/>
      <c r="O3" s="1013" t="s">
        <v>895</v>
      </c>
      <c r="P3" s="1012"/>
      <c r="Q3" s="1012"/>
      <c r="R3" s="1011" t="s">
        <v>896</v>
      </c>
      <c r="S3" s="1012"/>
      <c r="T3" s="1012"/>
      <c r="U3" s="1014"/>
      <c r="V3" s="1014"/>
      <c r="W3" s="1014"/>
      <c r="X3" s="1014"/>
      <c r="Y3" s="1014"/>
      <c r="Z3" s="1014"/>
      <c r="AA3" s="1014"/>
      <c r="AB3" s="1014"/>
      <c r="AC3" s="1014"/>
      <c r="AD3" s="1014"/>
      <c r="AE3" s="1014"/>
      <c r="AF3" s="1014"/>
      <c r="AG3" s="1014"/>
      <c r="AH3" s="1014"/>
      <c r="AI3" s="1014"/>
      <c r="AJ3" s="1011" t="s">
        <v>896</v>
      </c>
      <c r="AK3" s="1012"/>
      <c r="AL3" s="1012"/>
      <c r="AM3" s="1011" t="s">
        <v>896</v>
      </c>
      <c r="AN3" s="1012"/>
      <c r="AO3" s="1012"/>
      <c r="AP3" s="1015" t="s">
        <v>1</v>
      </c>
      <c r="AQ3" s="1015" t="s">
        <v>2</v>
      </c>
      <c r="AR3" s="1015" t="s">
        <v>3</v>
      </c>
      <c r="AS3" s="1016" t="s">
        <v>0</v>
      </c>
      <c r="AT3" s="1010" t="s">
        <v>7</v>
      </c>
      <c r="AU3" s="1010"/>
      <c r="AV3" s="1010"/>
      <c r="AW3" s="1016" t="s">
        <v>6</v>
      </c>
      <c r="AX3" s="1016" t="s">
        <v>42</v>
      </c>
    </row>
    <row r="4" spans="1:51" ht="20.100000000000001" hidden="1" customHeight="1">
      <c r="A4" s="1017" t="s">
        <v>8</v>
      </c>
      <c r="B4" s="1018" t="str">
        <f>IF(A4="","＊＊＊＊＊＊＊＊＊＊",IF(ISNA(VLOOKUP(A4,参加ＴＭ,2,FALSE)),"",VLOOKUP(A4,参加ＴＭ,2,FALSE)))</f>
        <v>平成ミックス１・２年</v>
      </c>
      <c r="C4" s="1019"/>
      <c r="D4" s="1020"/>
      <c r="E4" s="1021"/>
      <c r="F4" s="1022">
        <v>8</v>
      </c>
      <c r="G4" s="1023" t="str">
        <f>IF(F5="","",IF(F5=H5,"△",IF(F5&gt;H5,"○","×")))</f>
        <v/>
      </c>
      <c r="H4" s="1024">
        <v>1</v>
      </c>
      <c r="I4" s="1022">
        <v>3</v>
      </c>
      <c r="J4" s="1023" t="str">
        <f>IF(I5="","",IF(I5=K5,"△",IF(I5&gt;K5,"○","×")))</f>
        <v/>
      </c>
      <c r="K4" s="1024">
        <v>1</v>
      </c>
      <c r="L4" s="1019"/>
      <c r="M4" s="1020"/>
      <c r="N4" s="1021"/>
      <c r="O4" s="1025"/>
      <c r="P4" s="1026" t="str">
        <f>IF(O5="","",IF(O5=Q5,"△",IF(O5&gt;Q5,"○","×")))</f>
        <v/>
      </c>
      <c r="Q4" s="1027"/>
      <c r="R4" s="1025"/>
      <c r="S4" s="1026" t="str">
        <f>IF(R5="","",IF(R5=T5,"△",IF(R5&gt;T5,"○","×")))</f>
        <v/>
      </c>
      <c r="T4" s="1027"/>
      <c r="U4" s="1028"/>
      <c r="V4" s="1029"/>
      <c r="W4" s="1030"/>
      <c r="X4" s="1028"/>
      <c r="Y4" s="1029"/>
      <c r="Z4" s="1030"/>
      <c r="AA4" s="1028"/>
      <c r="AB4" s="1029"/>
      <c r="AC4" s="1030"/>
      <c r="AD4" s="1028"/>
      <c r="AE4" s="1029"/>
      <c r="AF4" s="1030"/>
      <c r="AG4" s="1028"/>
      <c r="AH4" s="1029"/>
      <c r="AI4" s="1030"/>
      <c r="AJ4" s="1025"/>
      <c r="AK4" s="1026" t="str">
        <f>IF(AJ5="","",IF(AJ5=AL5,"△",IF(AJ5&gt;AL5,"○","×")))</f>
        <v/>
      </c>
      <c r="AL4" s="1027"/>
      <c r="AM4" s="1025"/>
      <c r="AN4" s="1026" t="str">
        <f>IF(AM5="","",IF(AM5=AO5,"△",IF(AM5&gt;AO5,"○","×")))</f>
        <v/>
      </c>
      <c r="AO4" s="1027"/>
      <c r="AP4" s="1031">
        <f>COUNTIF($C4:$AI4,"○")</f>
        <v>0</v>
      </c>
      <c r="AQ4" s="1031">
        <f>COUNTIF($C4:$AI4,"△")</f>
        <v>0</v>
      </c>
      <c r="AR4" s="1031">
        <f>COUNTIF($C4:$AI4,"×")</f>
        <v>0</v>
      </c>
      <c r="AS4" s="1032">
        <f>AP4*2+AQ4</f>
        <v>0</v>
      </c>
      <c r="AT4" s="1033"/>
      <c r="AU4" s="1034" t="s">
        <v>4</v>
      </c>
      <c r="AV4" s="1035"/>
      <c r="AW4" s="1036"/>
      <c r="AX4" s="1037"/>
      <c r="AY4" s="1038">
        <f>AS4*10000000+AT4*100000+AX4*100+(100-AV4)</f>
        <v>100</v>
      </c>
    </row>
    <row r="5" spans="1:51" ht="20.100000000000001" hidden="1" customHeight="1">
      <c r="A5" s="1017"/>
      <c r="B5" s="1039"/>
      <c r="C5" s="1040"/>
      <c r="D5" s="1041"/>
      <c r="E5" s="1042"/>
      <c r="F5" s="1043" t="str">
        <f>IF(ISERR(INDEX(予選成績,F4,H4*7-3)),"",IF(INDEX(予選成績,F4,H4*7-3)="","",INDEX(予選成績,F4,H4*7-3)))</f>
        <v/>
      </c>
      <c r="G5" s="1044" t="s">
        <v>4</v>
      </c>
      <c r="H5" s="1045" t="str">
        <f>IF(ISERR(INDEX(予選成績,F4,H4*7)),"",IF(INDEX(予選成績,F4,H4*7)="","",INDEX(予選成績,F4,H4*7)))</f>
        <v/>
      </c>
      <c r="I5" s="1043" t="str">
        <f>IF(ISERR(INDEX(予選成績,I4,K4*7-3)),"",IF(INDEX(予選成績,I4,K4*7-3)="","",INDEX(予選成績,I4,K4*7-3)))</f>
        <v/>
      </c>
      <c r="J5" s="1044" t="s">
        <v>4</v>
      </c>
      <c r="K5" s="1045" t="str">
        <f>IF(ISERR(INDEX(予選成績,I4,K4*7)),"",IF(INDEX(予選成績,I4,K4*7)="","",INDEX(予選成績,I4,K4*7)))</f>
        <v/>
      </c>
      <c r="L5" s="1040"/>
      <c r="M5" s="1041"/>
      <c r="N5" s="1042"/>
      <c r="O5" s="1046" t="str">
        <f>IF(ISERR(INDEX(予選成績,O4,Q4*7-3)),"",IF(INDEX(予選成績,O4,Q4*7-3)="","",INDEX(予選成績,O4,Q4*7-3)))</f>
        <v/>
      </c>
      <c r="P5" s="1044" t="s">
        <v>4</v>
      </c>
      <c r="Q5" s="1047" t="str">
        <f>IF(ISERR(INDEX(予選成績,O4,Q4*7)),"",IF(INDEX(予選成績,O4,Q4*7)="","",INDEX(予選成績,O4,Q4*7)))</f>
        <v/>
      </c>
      <c r="R5" s="1046" t="str">
        <f>IF(ISERR(INDEX(予選成績,R4,T4*7-3)),"",IF(INDEX(予選成績,R4,T4*7-3)="","",INDEX(予選成績,R4,T4*7-3)))</f>
        <v/>
      </c>
      <c r="S5" s="1044" t="s">
        <v>4</v>
      </c>
      <c r="T5" s="1047" t="str">
        <f>IF(ISERR(INDEX(予選成績,R4,T4*7)),"",IF(INDEX(予選成績,R4,T4*7)="","",INDEX(予選成績,R4,T4*7)))</f>
        <v/>
      </c>
      <c r="U5" s="1048"/>
      <c r="V5" s="1049"/>
      <c r="W5" s="1050"/>
      <c r="X5" s="1048"/>
      <c r="Y5" s="1049"/>
      <c r="Z5" s="1050"/>
      <c r="AA5" s="1048"/>
      <c r="AB5" s="1049"/>
      <c r="AC5" s="1050"/>
      <c r="AD5" s="1048"/>
      <c r="AE5" s="1049"/>
      <c r="AF5" s="1050"/>
      <c r="AG5" s="1048"/>
      <c r="AH5" s="1049"/>
      <c r="AI5" s="1050"/>
      <c r="AJ5" s="1046" t="str">
        <f>IF(ISERR(INDEX(予選成績,AJ4,AL4*7-3)),"",IF(INDEX(予選成績,AJ4,AL4*7-3)="","",INDEX(予選成績,AJ4,AL4*7-3)))</f>
        <v/>
      </c>
      <c r="AK5" s="1044" t="s">
        <v>4</v>
      </c>
      <c r="AL5" s="1047" t="str">
        <f>IF(ISERR(INDEX(予選成績,AJ4,AL4*7)),"",IF(INDEX(予選成績,AJ4,AL4*7)="","",INDEX(予選成績,AJ4,AL4*7)))</f>
        <v/>
      </c>
      <c r="AM5" s="1046" t="str">
        <f>IF(ISERR(INDEX(予選成績,AM4,AO4*7-3)),"",IF(INDEX(予選成績,AM4,AO4*7-3)="","",INDEX(予選成績,AM4,AO4*7-3)))</f>
        <v/>
      </c>
      <c r="AN5" s="1044" t="s">
        <v>4</v>
      </c>
      <c r="AO5" s="1047" t="str">
        <f>IF(ISERR(INDEX(予選成績,AM4,AO4*7)),"",IF(INDEX(予選成績,AM4,AO4*7)="","",INDEX(予選成績,AM4,AO4*7)))</f>
        <v/>
      </c>
      <c r="AP5" s="1051"/>
      <c r="AQ5" s="1051"/>
      <c r="AR5" s="1051"/>
      <c r="AS5" s="1052"/>
      <c r="AT5" s="1053"/>
      <c r="AU5" s="1054"/>
      <c r="AV5" s="1055"/>
      <c r="AW5" s="1056"/>
      <c r="AX5" s="1057"/>
      <c r="AY5" s="1038"/>
    </row>
    <row r="6" spans="1:51" ht="20.100000000000001" hidden="1" customHeight="1">
      <c r="A6" s="1017" t="s">
        <v>35</v>
      </c>
      <c r="B6" s="1018" t="str">
        <f>IF(A6="","＊＊＊＊＊＊＊＊＊＊",IF(ISNA(VLOOKUP(A6,参加ＴＭ,2,FALSE)),"",VLOOKUP(A6,参加ＴＭ,2,FALSE)))</f>
        <v>KATTZミックス１・２年</v>
      </c>
      <c r="C6" s="1058"/>
      <c r="D6" s="1023" t="str">
        <f>IF(C7="","",IF(C7=E7,"△",IF(C7&gt;E7,"○","×")))</f>
        <v/>
      </c>
      <c r="E6" s="1024"/>
      <c r="F6" s="1019"/>
      <c r="G6" s="1020"/>
      <c r="H6" s="1021"/>
      <c r="I6" s="1022">
        <v>5</v>
      </c>
      <c r="J6" s="1023" t="str">
        <f>IF(I7="","",IF(I7=K7,"△",IF(I7&gt;K7,"○","×")))</f>
        <v/>
      </c>
      <c r="K6" s="1024">
        <v>3</v>
      </c>
      <c r="L6" s="1025"/>
      <c r="M6" s="1026"/>
      <c r="N6" s="1027"/>
      <c r="O6" s="1019"/>
      <c r="P6" s="1020"/>
      <c r="Q6" s="1021"/>
      <c r="R6" s="1025"/>
      <c r="S6" s="1026" t="str">
        <f>IF(R7="","",IF(R7=T7,"△",IF(R7&gt;T7,"○","×")))</f>
        <v/>
      </c>
      <c r="T6" s="1027"/>
      <c r="U6" s="1028"/>
      <c r="V6" s="1029"/>
      <c r="W6" s="1030"/>
      <c r="X6" s="1028"/>
      <c r="Y6" s="1029"/>
      <c r="Z6" s="1030"/>
      <c r="AA6" s="1028"/>
      <c r="AB6" s="1029"/>
      <c r="AC6" s="1030"/>
      <c r="AD6" s="1028"/>
      <c r="AE6" s="1029"/>
      <c r="AF6" s="1030"/>
      <c r="AG6" s="1028"/>
      <c r="AH6" s="1029"/>
      <c r="AI6" s="1030"/>
      <c r="AJ6" s="1025"/>
      <c r="AK6" s="1026" t="str">
        <f>IF(AJ7="","",IF(AJ7=AL7,"△",IF(AJ7&gt;AL7,"○","×")))</f>
        <v/>
      </c>
      <c r="AL6" s="1027"/>
      <c r="AM6" s="1025"/>
      <c r="AN6" s="1026" t="str">
        <f>IF(AM7="","",IF(AM7=AO7,"△",IF(AM7&gt;AO7,"○","×")))</f>
        <v/>
      </c>
      <c r="AO6" s="1027"/>
      <c r="AP6" s="1031">
        <f>COUNTIF($C6:$AI6,"○")</f>
        <v>0</v>
      </c>
      <c r="AQ6" s="1031">
        <f>COUNTIF($C6:$AI6,"△")</f>
        <v>0</v>
      </c>
      <c r="AR6" s="1031">
        <f>COUNTIF($C6:$AI6,"×")</f>
        <v>0</v>
      </c>
      <c r="AS6" s="1032">
        <f>AP6*2+AQ6</f>
        <v>0</v>
      </c>
      <c r="AT6" s="1033"/>
      <c r="AU6" s="1034" t="s">
        <v>4</v>
      </c>
      <c r="AV6" s="1035"/>
      <c r="AW6" s="1036"/>
      <c r="AX6" s="1037"/>
      <c r="AY6" s="1038">
        <f>AS6*10000000+AT6*100000+AX6*100+(100-AV6)</f>
        <v>100</v>
      </c>
    </row>
    <row r="7" spans="1:51" ht="20.100000000000001" hidden="1" customHeight="1">
      <c r="A7" s="1017"/>
      <c r="B7" s="1039"/>
      <c r="C7" s="1043" t="str">
        <f>IF(H5="","",H5)</f>
        <v/>
      </c>
      <c r="D7" s="1044" t="s">
        <v>4</v>
      </c>
      <c r="E7" s="1045" t="str">
        <f>IF(F5="","",F5)</f>
        <v/>
      </c>
      <c r="F7" s="1040"/>
      <c r="G7" s="1041"/>
      <c r="H7" s="1042"/>
      <c r="I7" s="1043" t="str">
        <f>IF(ISERR(INDEX(予選成績,I6,K6*7-3)),"",IF(INDEX(予選成績,I6,K6*7-3)="","",INDEX(予選成績,I6,K6*7-3)))</f>
        <v/>
      </c>
      <c r="J7" s="1044" t="s">
        <v>4</v>
      </c>
      <c r="K7" s="1045" t="str">
        <f>IF(ISERR(INDEX(予選成績,I6,K6*7)),"",IF(INDEX(予選成績,I6,K6*7)="","",INDEX(予選成績,I6,K6*7)))</f>
        <v/>
      </c>
      <c r="L7" s="1046" t="str">
        <f>IF(Q5="","",Q5)</f>
        <v/>
      </c>
      <c r="M7" s="1044" t="s">
        <v>717</v>
      </c>
      <c r="N7" s="1047" t="str">
        <f>IF(O5="","",O5)</f>
        <v/>
      </c>
      <c r="O7" s="1040"/>
      <c r="P7" s="1041"/>
      <c r="Q7" s="1042"/>
      <c r="R7" s="1046" t="str">
        <f>IF(ISERR(INDEX(予選成績,R6,T6*7-3)),"",IF(INDEX(予選成績,R6,T6*7-3)="","",INDEX(予選成績,R6,T6*7-3)))</f>
        <v/>
      </c>
      <c r="S7" s="1044" t="s">
        <v>717</v>
      </c>
      <c r="T7" s="1047"/>
      <c r="U7" s="1048"/>
      <c r="V7" s="1049"/>
      <c r="W7" s="1050"/>
      <c r="X7" s="1048"/>
      <c r="Y7" s="1049"/>
      <c r="Z7" s="1050"/>
      <c r="AA7" s="1048"/>
      <c r="AB7" s="1049"/>
      <c r="AC7" s="1050"/>
      <c r="AD7" s="1048"/>
      <c r="AE7" s="1049"/>
      <c r="AF7" s="1050"/>
      <c r="AG7" s="1048"/>
      <c r="AH7" s="1049"/>
      <c r="AI7" s="1050"/>
      <c r="AJ7" s="1046" t="str">
        <f>IF(ISERR(INDEX(予選成績,AJ6,AL6*7-3)),"",IF(INDEX(予選成績,AJ6,AL6*7-3)="","",INDEX(予選成績,AJ6,AL6*7-3)))</f>
        <v/>
      </c>
      <c r="AK7" s="1044" t="s">
        <v>717</v>
      </c>
      <c r="AL7" s="1047"/>
      <c r="AM7" s="1046" t="str">
        <f>IF(ISERR(INDEX(予選成績,AM6,AO6*7-3)),"",IF(INDEX(予選成績,AM6,AO6*7-3)="","",INDEX(予選成績,AM6,AO6*7-3)))</f>
        <v/>
      </c>
      <c r="AN7" s="1044" t="s">
        <v>717</v>
      </c>
      <c r="AO7" s="1047"/>
      <c r="AP7" s="1051"/>
      <c r="AQ7" s="1051"/>
      <c r="AR7" s="1051"/>
      <c r="AS7" s="1052"/>
      <c r="AT7" s="1053"/>
      <c r="AU7" s="1054"/>
      <c r="AV7" s="1055"/>
      <c r="AW7" s="1056"/>
      <c r="AX7" s="1057"/>
      <c r="AY7" s="1038"/>
    </row>
    <row r="8" spans="1:51" ht="20.100000000000001" hidden="1" customHeight="1">
      <c r="A8" s="1017" t="s">
        <v>36</v>
      </c>
      <c r="B8" s="1018" t="str">
        <f>IF(A8="","＊＊＊＊＊＊＊＊＊＊",IF(ISNA(VLOOKUP(A8,参加ＴＭ,2,FALSE)),"",VLOOKUP(A8,参加ＴＭ,2,FALSE)))</f>
        <v>大林MIXみかん</v>
      </c>
      <c r="C8" s="1058"/>
      <c r="D8" s="1023" t="str">
        <f>IF(C9="","",IF(C9=E9,"△",IF(C9&gt;E9,"○","×")))</f>
        <v/>
      </c>
      <c r="E8" s="1024"/>
      <c r="F8" s="1058"/>
      <c r="G8" s="1023" t="str">
        <f>IF(F9="","",IF(F9=H9,"△",IF(F9&gt;H9,"○","×")))</f>
        <v/>
      </c>
      <c r="H8" s="1024"/>
      <c r="I8" s="1019"/>
      <c r="J8" s="1020"/>
      <c r="K8" s="1021"/>
      <c r="L8" s="1025"/>
      <c r="M8" s="1026"/>
      <c r="N8" s="1027"/>
      <c r="O8" s="1025"/>
      <c r="P8" s="1026"/>
      <c r="Q8" s="1027"/>
      <c r="R8" s="1019"/>
      <c r="S8" s="1020"/>
      <c r="T8" s="1021"/>
      <c r="U8" s="1028"/>
      <c r="V8" s="1029"/>
      <c r="W8" s="1030"/>
      <c r="X8" s="1028"/>
      <c r="Y8" s="1029"/>
      <c r="Z8" s="1030"/>
      <c r="AA8" s="1028"/>
      <c r="AB8" s="1029"/>
      <c r="AC8" s="1030"/>
      <c r="AD8" s="1028"/>
      <c r="AE8" s="1029"/>
      <c r="AF8" s="1030"/>
      <c r="AG8" s="1028"/>
      <c r="AH8" s="1029"/>
      <c r="AI8" s="1030"/>
      <c r="AJ8" s="1019"/>
      <c r="AK8" s="1020"/>
      <c r="AL8" s="1021"/>
      <c r="AM8" s="1019"/>
      <c r="AN8" s="1020"/>
      <c r="AO8" s="1021"/>
      <c r="AP8" s="1031">
        <f>COUNTIF($C8:$AI8,"○")</f>
        <v>0</v>
      </c>
      <c r="AQ8" s="1031">
        <f>COUNTIF($C8:$AI8,"△")</f>
        <v>0</v>
      </c>
      <c r="AR8" s="1031">
        <f>COUNTIF($C8:$AI8,"×")</f>
        <v>0</v>
      </c>
      <c r="AS8" s="1032">
        <f>AP8*2+AQ8</f>
        <v>0</v>
      </c>
      <c r="AT8" s="1033"/>
      <c r="AU8" s="1034" t="s">
        <v>4</v>
      </c>
      <c r="AV8" s="1035"/>
      <c r="AW8" s="1036"/>
      <c r="AX8" s="1037"/>
      <c r="AY8" s="1038">
        <f>AS8*10000000+AT8*100000+AX8*100+(100-AV8)</f>
        <v>100</v>
      </c>
    </row>
    <row r="9" spans="1:51" ht="20.100000000000001" hidden="1" customHeight="1">
      <c r="A9" s="1017"/>
      <c r="B9" s="1039"/>
      <c r="C9" s="1043" t="str">
        <f>IF(K5="","",K5)</f>
        <v/>
      </c>
      <c r="D9" s="1044" t="s">
        <v>4</v>
      </c>
      <c r="E9" s="1045" t="str">
        <f>IF(I5="","",I5)</f>
        <v/>
      </c>
      <c r="F9" s="1043" t="str">
        <f>IF(K7="","",K7)</f>
        <v/>
      </c>
      <c r="G9" s="1044" t="s">
        <v>4</v>
      </c>
      <c r="H9" s="1045" t="str">
        <f>IF(I7="","",I7)</f>
        <v/>
      </c>
      <c r="I9" s="1040"/>
      <c r="J9" s="1041"/>
      <c r="K9" s="1042"/>
      <c r="L9" s="1046"/>
      <c r="M9" s="1044" t="s">
        <v>4</v>
      </c>
      <c r="N9" s="1047"/>
      <c r="O9" s="1046"/>
      <c r="P9" s="1044" t="s">
        <v>4</v>
      </c>
      <c r="Q9" s="1047"/>
      <c r="R9" s="1040"/>
      <c r="S9" s="1041"/>
      <c r="T9" s="1042"/>
      <c r="U9" s="1048"/>
      <c r="V9" s="1049"/>
      <c r="W9" s="1050"/>
      <c r="X9" s="1048"/>
      <c r="Y9" s="1049"/>
      <c r="Z9" s="1050"/>
      <c r="AA9" s="1048"/>
      <c r="AB9" s="1049"/>
      <c r="AC9" s="1050"/>
      <c r="AD9" s="1048"/>
      <c r="AE9" s="1049"/>
      <c r="AF9" s="1050"/>
      <c r="AG9" s="1048"/>
      <c r="AH9" s="1049"/>
      <c r="AI9" s="1050"/>
      <c r="AJ9" s="1040"/>
      <c r="AK9" s="1041"/>
      <c r="AL9" s="1042"/>
      <c r="AM9" s="1040"/>
      <c r="AN9" s="1041"/>
      <c r="AO9" s="1042"/>
      <c r="AP9" s="1051"/>
      <c r="AQ9" s="1051"/>
      <c r="AR9" s="1051"/>
      <c r="AS9" s="1052"/>
      <c r="AT9" s="1053"/>
      <c r="AU9" s="1054"/>
      <c r="AV9" s="1055"/>
      <c r="AW9" s="1056"/>
      <c r="AX9" s="1057"/>
      <c r="AY9" s="1038"/>
    </row>
    <row r="10" spans="1:51" ht="20.100000000000001" hidden="1" customHeight="1">
      <c r="A10" s="1017" t="s">
        <v>99</v>
      </c>
      <c r="B10" s="1059" t="str">
        <f>IF(A10="","＊＊＊＊＊＊＊＊＊＊",IF(ISNA(VLOOKUP(A10,参加ＴＭ,2,FALSE)),"",VLOOKUP(A10,参加ＴＭ,2,FALSE)))</f>
        <v/>
      </c>
      <c r="C10" s="1058"/>
      <c r="D10" s="1060" t="str">
        <f>IF(C11="","",IF(C11=E11,"△",IF(C11&gt;E11,"○","×")))</f>
        <v/>
      </c>
      <c r="E10" s="1024"/>
      <c r="F10" s="1058"/>
      <c r="G10" s="1060" t="str">
        <f>IF(F11="","",IF(F11=H11,"△",IF(F11&gt;H11,"○","×")))</f>
        <v/>
      </c>
      <c r="H10" s="1024"/>
      <c r="I10" s="1058"/>
      <c r="J10" s="1060" t="str">
        <f>IF(I11="","",IF(I11=K11,"△",IF(I11&gt;K11,"○","×")))</f>
        <v/>
      </c>
      <c r="K10" s="1061"/>
      <c r="L10" s="1058"/>
      <c r="M10" s="1060"/>
      <c r="N10" s="1061"/>
      <c r="O10" s="1019"/>
      <c r="P10" s="1020"/>
      <c r="Q10" s="1021"/>
      <c r="R10" s="1022"/>
      <c r="S10" s="1060"/>
      <c r="T10" s="1024"/>
      <c r="U10" s="1022"/>
      <c r="V10" s="1060"/>
      <c r="W10" s="1024"/>
      <c r="X10" s="1028"/>
      <c r="Y10" s="1029"/>
      <c r="Z10" s="1030"/>
      <c r="AA10" s="1028"/>
      <c r="AB10" s="1029"/>
      <c r="AC10" s="1030"/>
      <c r="AD10" s="1028"/>
      <c r="AE10" s="1029"/>
      <c r="AF10" s="1030"/>
      <c r="AG10" s="1028"/>
      <c r="AH10" s="1029"/>
      <c r="AI10" s="1030"/>
      <c r="AJ10" s="1022"/>
      <c r="AK10" s="1060"/>
      <c r="AL10" s="1024"/>
      <c r="AM10" s="1022"/>
      <c r="AN10" s="1060"/>
      <c r="AO10" s="1024"/>
      <c r="AP10" s="1031">
        <f>COUNTIF($C10:$AI10,"○")</f>
        <v>0</v>
      </c>
      <c r="AQ10" s="1031">
        <f>COUNTIF($C10:$AI10,"△")</f>
        <v>0</v>
      </c>
      <c r="AR10" s="1031">
        <f>COUNTIF($C10:$AI10,"×")</f>
        <v>0</v>
      </c>
      <c r="AS10" s="1032">
        <f>AP10*2+AQ10</f>
        <v>0</v>
      </c>
      <c r="AT10" s="1033">
        <f>IF(ISERROR(C11+F11+I11+L11+O11+R11+U11),0,C11+F11+I11+L11+O11+R11+U11)</f>
        <v>0</v>
      </c>
      <c r="AU10" s="1034" t="s">
        <v>4</v>
      </c>
      <c r="AV10" s="1035">
        <f>IF(ISERROR(E11+H11+K11+N11+Q11+T11+W11),0,E11+H11+K11+N11+Q11+T11+W11)</f>
        <v>0</v>
      </c>
      <c r="AW10" s="1062" t="str">
        <f>IF(SUM(Aブロック)=700,"",RANK(AY10,Aブロック))</f>
        <v/>
      </c>
      <c r="AX10" s="1037"/>
      <c r="AY10" s="1038">
        <f>AS10*10000000+AT10*100000+AX10*100+(100-AV10)</f>
        <v>100</v>
      </c>
    </row>
    <row r="11" spans="1:51" ht="20.100000000000001" hidden="1" customHeight="1">
      <c r="A11" s="1017"/>
      <c r="B11" s="1063"/>
      <c r="C11" s="1043" t="str">
        <f>IF(Q5="","",Q5)</f>
        <v/>
      </c>
      <c r="D11" s="1044" t="s">
        <v>4</v>
      </c>
      <c r="E11" s="1045" t="str">
        <f>IF(O5="","",O5)</f>
        <v/>
      </c>
      <c r="F11" s="1043" t="str">
        <f>IF(Q7="","",Q7)</f>
        <v/>
      </c>
      <c r="G11" s="1044" t="s">
        <v>4</v>
      </c>
      <c r="H11" s="1045" t="str">
        <f>IF(O7="","",O7)</f>
        <v/>
      </c>
      <c r="I11" s="1043" t="str">
        <f>IF(Q9="","",Q9)</f>
        <v/>
      </c>
      <c r="J11" s="1044" t="s">
        <v>4</v>
      </c>
      <c r="K11" s="1064" t="str">
        <f>IF(O9="","",O9)</f>
        <v/>
      </c>
      <c r="L11" s="1043"/>
      <c r="M11" s="1044"/>
      <c r="N11" s="1064"/>
      <c r="O11" s="1040"/>
      <c r="P11" s="1041"/>
      <c r="Q11" s="1042"/>
      <c r="R11" s="1043"/>
      <c r="S11" s="1044"/>
      <c r="T11" s="1045"/>
      <c r="U11" s="1043"/>
      <c r="V11" s="1044"/>
      <c r="W11" s="1045"/>
      <c r="X11" s="1048"/>
      <c r="Y11" s="1049"/>
      <c r="Z11" s="1050"/>
      <c r="AA11" s="1048"/>
      <c r="AB11" s="1049"/>
      <c r="AC11" s="1050"/>
      <c r="AD11" s="1048"/>
      <c r="AE11" s="1049"/>
      <c r="AF11" s="1050"/>
      <c r="AG11" s="1048"/>
      <c r="AH11" s="1049"/>
      <c r="AI11" s="1050"/>
      <c r="AJ11" s="1043"/>
      <c r="AK11" s="1044"/>
      <c r="AL11" s="1045"/>
      <c r="AM11" s="1043"/>
      <c r="AN11" s="1044"/>
      <c r="AO11" s="1045"/>
      <c r="AP11" s="1051"/>
      <c r="AQ11" s="1051"/>
      <c r="AR11" s="1051"/>
      <c r="AS11" s="1052"/>
      <c r="AT11" s="1053"/>
      <c r="AU11" s="1054"/>
      <c r="AV11" s="1055"/>
      <c r="AW11" s="1065"/>
      <c r="AX11" s="1057"/>
      <c r="AY11" s="1038"/>
    </row>
    <row r="12" spans="1:51" ht="20.100000000000001" hidden="1" customHeight="1">
      <c r="A12" s="1017" t="s">
        <v>206</v>
      </c>
      <c r="B12" s="1059" t="str">
        <f>IF(A12="","＊＊＊＊＊＊＊＊＊＊",IF(ISNA(VLOOKUP(A12,参加ＴＭ,2,FALSE)),"",VLOOKUP(A12,参加ＴＭ,2,FALSE)))</f>
        <v/>
      </c>
      <c r="C12" s="1058"/>
      <c r="D12" s="1060" t="str">
        <f>IF(C13="","",IF(C13=E13,"△",IF(C13&gt;E13,"○","×")))</f>
        <v/>
      </c>
      <c r="E12" s="1024"/>
      <c r="F12" s="1058"/>
      <c r="G12" s="1060" t="str">
        <f>IF(F13="","",IF(F13=H13,"△",IF(F13&gt;H13,"○","×")))</f>
        <v/>
      </c>
      <c r="H12" s="1024"/>
      <c r="I12" s="1058"/>
      <c r="J12" s="1060" t="str">
        <f>IF(I13="","",IF(I13=K13,"△",IF(I13&gt;K13,"○","×")))</f>
        <v/>
      </c>
      <c r="K12" s="1061"/>
      <c r="L12" s="1058"/>
      <c r="M12" s="1060"/>
      <c r="N12" s="1061"/>
      <c r="O12" s="1058"/>
      <c r="P12" s="1060"/>
      <c r="Q12" s="1061"/>
      <c r="R12" s="1066"/>
      <c r="S12" s="1067"/>
      <c r="T12" s="1068"/>
      <c r="U12" s="1022"/>
      <c r="V12" s="1060"/>
      <c r="W12" s="1024"/>
      <c r="X12" s="1028"/>
      <c r="Y12" s="1029"/>
      <c r="Z12" s="1030"/>
      <c r="AA12" s="1028"/>
      <c r="AB12" s="1029"/>
      <c r="AC12" s="1030"/>
      <c r="AD12" s="1028"/>
      <c r="AE12" s="1029"/>
      <c r="AF12" s="1030"/>
      <c r="AG12" s="1028"/>
      <c r="AH12" s="1029"/>
      <c r="AI12" s="1030"/>
      <c r="AJ12" s="1066"/>
      <c r="AK12" s="1067"/>
      <c r="AL12" s="1068"/>
      <c r="AM12" s="1066"/>
      <c r="AN12" s="1067"/>
      <c r="AO12" s="1068"/>
      <c r="AP12" s="1031">
        <f>COUNTIF($C12:$AI12,"○")</f>
        <v>0</v>
      </c>
      <c r="AQ12" s="1031">
        <f>COUNTIF($C12:$AI12,"△")</f>
        <v>0</v>
      </c>
      <c r="AR12" s="1031">
        <f>COUNTIF($C12:$AI12,"×")</f>
        <v>0</v>
      </c>
      <c r="AS12" s="1032">
        <f>AP12*2+AQ12</f>
        <v>0</v>
      </c>
      <c r="AT12" s="1033">
        <f>IF(ISERROR(C13+F13+I13+L13+O13+R13+U13),0,C13+F13+I13+L13+O13+R13+U13)</f>
        <v>0</v>
      </c>
      <c r="AU12" s="1034" t="s">
        <v>4</v>
      </c>
      <c r="AV12" s="1035">
        <f>IF(ISERROR(E13+H13+K13+N13+Q13+T13+W13),0,E13+H13+K13+N13+Q13+T13+W13)</f>
        <v>0</v>
      </c>
      <c r="AW12" s="1062" t="str">
        <f>IF(SUM(Aブロック)=700,"",RANK(AY12,Aブロック))</f>
        <v/>
      </c>
      <c r="AX12" s="1037"/>
      <c r="AY12" s="1038">
        <f>AS12*10000000+AT12*100000+AX12*100+(100-AV12)</f>
        <v>100</v>
      </c>
    </row>
    <row r="13" spans="1:51" ht="20.100000000000001" hidden="1" customHeight="1">
      <c r="A13" s="1017"/>
      <c r="B13" s="1063"/>
      <c r="C13" s="1043" t="str">
        <f>IF(T5="","",T5)</f>
        <v/>
      </c>
      <c r="D13" s="1044" t="s">
        <v>4</v>
      </c>
      <c r="E13" s="1045" t="str">
        <f>IF(R5="","",R5)</f>
        <v/>
      </c>
      <c r="F13" s="1043" t="str">
        <f>IF(T7="","",T7)</f>
        <v/>
      </c>
      <c r="G13" s="1044" t="s">
        <v>4</v>
      </c>
      <c r="H13" s="1045" t="str">
        <f>IF(R7="","",R7)</f>
        <v/>
      </c>
      <c r="I13" s="1043" t="str">
        <f>IF(T9="","",T9)</f>
        <v/>
      </c>
      <c r="J13" s="1044" t="s">
        <v>4</v>
      </c>
      <c r="K13" s="1064" t="str">
        <f>IF(R9="","",R9)</f>
        <v/>
      </c>
      <c r="L13" s="1043"/>
      <c r="M13" s="1044"/>
      <c r="N13" s="1064"/>
      <c r="O13" s="1043"/>
      <c r="P13" s="1044"/>
      <c r="Q13" s="1064"/>
      <c r="R13" s="1069"/>
      <c r="S13" s="1070"/>
      <c r="T13" s="1071"/>
      <c r="U13" s="1043"/>
      <c r="V13" s="1044"/>
      <c r="W13" s="1045"/>
      <c r="X13" s="1048"/>
      <c r="Y13" s="1049"/>
      <c r="Z13" s="1050"/>
      <c r="AA13" s="1048"/>
      <c r="AB13" s="1049"/>
      <c r="AC13" s="1050"/>
      <c r="AD13" s="1048"/>
      <c r="AE13" s="1049"/>
      <c r="AF13" s="1050"/>
      <c r="AG13" s="1048"/>
      <c r="AH13" s="1049"/>
      <c r="AI13" s="1050"/>
      <c r="AJ13" s="1069"/>
      <c r="AK13" s="1070"/>
      <c r="AL13" s="1071"/>
      <c r="AM13" s="1069"/>
      <c r="AN13" s="1070"/>
      <c r="AO13" s="1071"/>
      <c r="AP13" s="1051"/>
      <c r="AQ13" s="1051"/>
      <c r="AR13" s="1051"/>
      <c r="AS13" s="1052"/>
      <c r="AT13" s="1053"/>
      <c r="AU13" s="1054"/>
      <c r="AV13" s="1055"/>
      <c r="AW13" s="1065"/>
      <c r="AX13" s="1057"/>
      <c r="AY13" s="1038"/>
    </row>
    <row r="14" spans="1:51" ht="20.100000000000001" hidden="1" customHeight="1">
      <c r="A14" s="1017" t="s">
        <v>684</v>
      </c>
      <c r="B14" s="1059" t="str">
        <f>IF(A14="","＊＊＊＊＊＊＊＊＊＊",IF(ISNA(VLOOKUP(A14,参加ＴＭ,2,FALSE)),"",VLOOKUP(A14,参加ＴＭ,2,FALSE)))</f>
        <v/>
      </c>
      <c r="C14" s="1058"/>
      <c r="D14" s="1060" t="str">
        <f>IF(C15="","",IF(C15=E15,"△",IF(C15&gt;E15,"○","×")))</f>
        <v/>
      </c>
      <c r="E14" s="1024"/>
      <c r="F14" s="1058"/>
      <c r="G14" s="1060" t="str">
        <f>IF(F15="","",IF(F15=H15,"△",IF(F15&gt;H15,"○","×")))</f>
        <v/>
      </c>
      <c r="H14" s="1024"/>
      <c r="I14" s="1058"/>
      <c r="J14" s="1060" t="str">
        <f>IF(I15="","",IF(I15=K15,"△",IF(I15&gt;K15,"○","×")))</f>
        <v/>
      </c>
      <c r="K14" s="1061"/>
      <c r="L14" s="1058"/>
      <c r="M14" s="1060"/>
      <c r="N14" s="1061"/>
      <c r="O14" s="1058"/>
      <c r="P14" s="1060"/>
      <c r="Q14" s="1061"/>
      <c r="R14" s="1058"/>
      <c r="S14" s="1060"/>
      <c r="T14" s="1024"/>
      <c r="U14" s="1066"/>
      <c r="V14" s="1067"/>
      <c r="W14" s="1068"/>
      <c r="X14" s="1072"/>
      <c r="Y14" s="1073"/>
      <c r="Z14" s="1074"/>
      <c r="AA14" s="1072"/>
      <c r="AB14" s="1073"/>
      <c r="AC14" s="1074"/>
      <c r="AD14" s="1072"/>
      <c r="AE14" s="1073"/>
      <c r="AF14" s="1074"/>
      <c r="AG14" s="1072"/>
      <c r="AH14" s="1073"/>
      <c r="AI14" s="1074"/>
      <c r="AJ14" s="1058"/>
      <c r="AK14" s="1060"/>
      <c r="AL14" s="1024"/>
      <c r="AM14" s="1058"/>
      <c r="AN14" s="1060"/>
      <c r="AO14" s="1024"/>
      <c r="AP14" s="1031">
        <f>COUNTIF($C14:$AI14,"○")</f>
        <v>0</v>
      </c>
      <c r="AQ14" s="1031">
        <f>COUNTIF($C14:$AI14,"△")</f>
        <v>0</v>
      </c>
      <c r="AR14" s="1031">
        <f>COUNTIF($C14:$AI14,"×")</f>
        <v>0</v>
      </c>
      <c r="AS14" s="1032">
        <f>AP14*2+AQ14</f>
        <v>0</v>
      </c>
      <c r="AT14" s="1033">
        <f>IF(ISERROR(C15+F15+I15+L15+O15+R15+U15),0,C15+F15+I15+L15+O15+R15+U15)</f>
        <v>0</v>
      </c>
      <c r="AU14" s="1034" t="s">
        <v>4</v>
      </c>
      <c r="AV14" s="1035">
        <f>IF(ISERROR(E15+H15+K15+N15+Q15+T15+W15),0,E15+H15+K15+N15+Q15+T15+W15)</f>
        <v>0</v>
      </c>
      <c r="AW14" s="1062" t="str">
        <f>IF(SUM(Aブロック)=700,"",RANK(AY14,Aブロック))</f>
        <v/>
      </c>
      <c r="AX14" s="1037"/>
      <c r="AY14" s="1038">
        <f>AS14*10000000+AT14*100000+AX14*100+(100-AV14)</f>
        <v>100</v>
      </c>
    </row>
    <row r="15" spans="1:51" ht="20.100000000000001" hidden="1" customHeight="1">
      <c r="A15" s="1017"/>
      <c r="B15" s="1063"/>
      <c r="C15" s="1043" t="str">
        <f>IF(W5="","",W5)</f>
        <v/>
      </c>
      <c r="D15" s="1044" t="s">
        <v>4</v>
      </c>
      <c r="E15" s="1045" t="str">
        <f>IF(U5="","",U5)</f>
        <v/>
      </c>
      <c r="F15" s="1043" t="str">
        <f>IF(W7="","",W7)</f>
        <v/>
      </c>
      <c r="G15" s="1044" t="s">
        <v>4</v>
      </c>
      <c r="H15" s="1045" t="str">
        <f>IF(U7="","",U7)</f>
        <v/>
      </c>
      <c r="I15" s="1043" t="str">
        <f>IF(W9="","",W9)</f>
        <v/>
      </c>
      <c r="J15" s="1044" t="s">
        <v>4</v>
      </c>
      <c r="K15" s="1064" t="str">
        <f>IF(U9="","",U9)</f>
        <v/>
      </c>
      <c r="L15" s="1043"/>
      <c r="M15" s="1044"/>
      <c r="N15" s="1064"/>
      <c r="O15" s="1043"/>
      <c r="P15" s="1044"/>
      <c r="Q15" s="1064"/>
      <c r="R15" s="1043"/>
      <c r="S15" s="1044"/>
      <c r="T15" s="1045"/>
      <c r="U15" s="1069"/>
      <c r="V15" s="1070"/>
      <c r="W15" s="1071"/>
      <c r="X15" s="1075"/>
      <c r="Y15" s="1076"/>
      <c r="Z15" s="1077"/>
      <c r="AA15" s="1075"/>
      <c r="AB15" s="1076"/>
      <c r="AC15" s="1077"/>
      <c r="AD15" s="1075"/>
      <c r="AE15" s="1076"/>
      <c r="AF15" s="1077"/>
      <c r="AG15" s="1075"/>
      <c r="AH15" s="1076"/>
      <c r="AI15" s="1077"/>
      <c r="AJ15" s="1043"/>
      <c r="AK15" s="1044"/>
      <c r="AL15" s="1045"/>
      <c r="AM15" s="1043"/>
      <c r="AN15" s="1044"/>
      <c r="AO15" s="1045"/>
      <c r="AP15" s="1051"/>
      <c r="AQ15" s="1051"/>
      <c r="AR15" s="1051"/>
      <c r="AS15" s="1052"/>
      <c r="AT15" s="1053"/>
      <c r="AU15" s="1054"/>
      <c r="AV15" s="1055"/>
      <c r="AW15" s="1065"/>
      <c r="AX15" s="1057"/>
      <c r="AY15" s="1038"/>
    </row>
    <row r="16" spans="1:51" ht="20.100000000000001" hidden="1" customHeight="1">
      <c r="A16" s="1017" t="s">
        <v>699</v>
      </c>
      <c r="B16" s="1059" t="str">
        <f>IF(A16="","＊＊＊＊＊＊＊＊＊＊",IF(ISNA(VLOOKUP(A16,参加ＴＭ,2,FALSE)),"",VLOOKUP(A16,参加ＴＭ,2,FALSE)))</f>
        <v/>
      </c>
      <c r="C16" s="1058"/>
      <c r="D16" s="1060" t="str">
        <f>IF(C17="","",IF(C17=E17,"△",IF(C17&gt;E17,"○","×")))</f>
        <v/>
      </c>
      <c r="E16" s="1024"/>
      <c r="F16" s="1058"/>
      <c r="G16" s="1060" t="str">
        <f>IF(F17="","",IF(F17=H17,"△",IF(F17&gt;H17,"○","×")))</f>
        <v/>
      </c>
      <c r="H16" s="1024"/>
      <c r="I16" s="1058"/>
      <c r="J16" s="1060" t="str">
        <f>IF(I17="","",IF(I17=K17,"△",IF(I17&gt;K17,"○","×")))</f>
        <v/>
      </c>
      <c r="K16" s="1061"/>
      <c r="L16" s="1058"/>
      <c r="M16" s="1060"/>
      <c r="N16" s="1061"/>
      <c r="O16" s="1058"/>
      <c r="P16" s="1060"/>
      <c r="Q16" s="1061"/>
      <c r="R16" s="1058"/>
      <c r="S16" s="1060"/>
      <c r="T16" s="1061"/>
      <c r="U16" s="1058"/>
      <c r="V16" s="1060"/>
      <c r="W16" s="1061"/>
      <c r="X16" s="1061"/>
      <c r="Y16" s="1061"/>
      <c r="Z16" s="1061"/>
      <c r="AA16" s="1061"/>
      <c r="AB16" s="1061"/>
      <c r="AC16" s="1061"/>
      <c r="AD16" s="1061"/>
      <c r="AE16" s="1061"/>
      <c r="AF16" s="1061"/>
      <c r="AG16" s="1066"/>
      <c r="AH16" s="1067"/>
      <c r="AI16" s="1068"/>
      <c r="AJ16" s="1058"/>
      <c r="AK16" s="1060"/>
      <c r="AL16" s="1061"/>
      <c r="AM16" s="1058"/>
      <c r="AN16" s="1060"/>
      <c r="AO16" s="1061"/>
      <c r="AP16" s="1031">
        <f>COUNTIF($C16:$AI16,"○")</f>
        <v>0</v>
      </c>
      <c r="AQ16" s="1031">
        <f>COUNTIF($C16:$AI16,"△")</f>
        <v>0</v>
      </c>
      <c r="AR16" s="1031">
        <f>COUNTIF($C16:$AI16,"×")</f>
        <v>0</v>
      </c>
      <c r="AS16" s="1032">
        <f>AP16*2+AQ16</f>
        <v>0</v>
      </c>
      <c r="AT16" s="1033">
        <f>IF(ISERROR(C17+F17+I17+L17+O17+R17+U17+AG17),0,C17+F17+I17+L17+O17+R17+U17+AG17)</f>
        <v>0</v>
      </c>
      <c r="AU16" s="1078" t="s">
        <v>4</v>
      </c>
      <c r="AV16" s="1079">
        <f>IF(ISERROR(E17+H17+K17+N17+Q17+T17+W17+AI17),0,E17+H17+K17+N17+Q17+T17+W17+AI17)</f>
        <v>0</v>
      </c>
      <c r="AW16" s="1062" t="str">
        <f>IF(SUM(Aブロック)=700,"",RANK(AY16,Aブロック))</f>
        <v/>
      </c>
      <c r="AX16" s="1037"/>
      <c r="AY16" s="1038">
        <f>AS16*10000000+AT16*100000+AX16*100+(100-AV16)</f>
        <v>100</v>
      </c>
    </row>
    <row r="17" spans="1:51" ht="20.100000000000001" hidden="1" customHeight="1">
      <c r="A17" s="1017"/>
      <c r="B17" s="1063"/>
      <c r="C17" s="1043" t="str">
        <f>IF(AI5="","",AI5)</f>
        <v/>
      </c>
      <c r="D17" s="1044" t="s">
        <v>4</v>
      </c>
      <c r="E17" s="1045" t="str">
        <f>IF(AG5="","",AG5)</f>
        <v/>
      </c>
      <c r="F17" s="1043" t="str">
        <f>IF(AI7="","",AI7)</f>
        <v/>
      </c>
      <c r="G17" s="1044" t="s">
        <v>4</v>
      </c>
      <c r="H17" s="1045" t="str">
        <f>IF(AG7="","",AG7)</f>
        <v/>
      </c>
      <c r="I17" s="1043" t="str">
        <f>IF(AI9="","",AI9)</f>
        <v/>
      </c>
      <c r="J17" s="1044" t="s">
        <v>4</v>
      </c>
      <c r="K17" s="1064" t="str">
        <f>IF(AG9="","",AG9)</f>
        <v/>
      </c>
      <c r="L17" s="1043"/>
      <c r="M17" s="1044"/>
      <c r="N17" s="1064"/>
      <c r="O17" s="1043"/>
      <c r="P17" s="1044"/>
      <c r="Q17" s="1064"/>
      <c r="R17" s="1043"/>
      <c r="S17" s="1044"/>
      <c r="T17" s="1064"/>
      <c r="U17" s="1043"/>
      <c r="V17" s="1044"/>
      <c r="W17" s="1064"/>
      <c r="X17" s="1064"/>
      <c r="Y17" s="1064"/>
      <c r="Z17" s="1064"/>
      <c r="AA17" s="1064"/>
      <c r="AB17" s="1064"/>
      <c r="AC17" s="1064"/>
      <c r="AD17" s="1064"/>
      <c r="AE17" s="1064"/>
      <c r="AF17" s="1064"/>
      <c r="AG17" s="1069"/>
      <c r="AH17" s="1070"/>
      <c r="AI17" s="1071"/>
      <c r="AJ17" s="1043"/>
      <c r="AK17" s="1044"/>
      <c r="AL17" s="1064"/>
      <c r="AM17" s="1043"/>
      <c r="AN17" s="1044"/>
      <c r="AO17" s="1064"/>
      <c r="AP17" s="1051"/>
      <c r="AQ17" s="1051"/>
      <c r="AR17" s="1051"/>
      <c r="AS17" s="1052"/>
      <c r="AT17" s="1053"/>
      <c r="AU17" s="1080"/>
      <c r="AV17" s="1081"/>
      <c r="AW17" s="1065"/>
      <c r="AX17" s="1057"/>
      <c r="AY17" s="1038"/>
    </row>
    <row r="18" spans="1:51" ht="20.100000000000001" hidden="1" customHeight="1">
      <c r="R18" s="1083"/>
      <c r="S18" s="1083"/>
      <c r="T18" s="1083"/>
      <c r="U18" s="1083"/>
      <c r="V18" s="1083"/>
      <c r="W18" s="1083"/>
      <c r="X18" s="1083"/>
      <c r="Y18" s="1083"/>
      <c r="Z18" s="1083"/>
      <c r="AA18" s="1083"/>
      <c r="AB18" s="1083"/>
      <c r="AC18" s="1083"/>
      <c r="AD18" s="1083"/>
      <c r="AE18" s="1083"/>
      <c r="AF18" s="1083"/>
      <c r="AG18" s="1083"/>
      <c r="AH18" s="1083"/>
      <c r="AI18" s="1083"/>
      <c r="AJ18" s="1083"/>
      <c r="AK18" s="1083"/>
      <c r="AL18" s="1083"/>
      <c r="AM18" s="1083"/>
      <c r="AN18" s="1083"/>
      <c r="AO18" s="1083"/>
    </row>
    <row r="19" spans="1:51" s="258" customFormat="1" ht="20.100000000000001" hidden="1" customHeight="1">
      <c r="A19" s="1005" t="str">
        <f>参加チーム!E12</f>
        <v>ＭＩＸ ３・４年生</v>
      </c>
      <c r="B19" s="1006"/>
      <c r="D19" s="652"/>
      <c r="G19" s="652"/>
      <c r="J19" s="652"/>
      <c r="M19" s="652"/>
      <c r="P19" s="652"/>
      <c r="R19" s="1085"/>
      <c r="S19" s="1085"/>
      <c r="T19" s="1085"/>
      <c r="U19" s="1085"/>
      <c r="V19" s="1085"/>
      <c r="W19" s="1085"/>
      <c r="X19" s="1085"/>
      <c r="Y19" s="1085"/>
      <c r="Z19" s="1085"/>
      <c r="AA19" s="1085"/>
      <c r="AB19" s="1085"/>
      <c r="AC19" s="1085"/>
      <c r="AD19" s="1085"/>
      <c r="AE19" s="1085"/>
      <c r="AF19" s="1085"/>
      <c r="AG19" s="1085"/>
      <c r="AH19" s="1085"/>
      <c r="AI19" s="1085"/>
      <c r="AJ19" s="1085"/>
      <c r="AK19" s="1085"/>
      <c r="AL19" s="1085"/>
      <c r="AM19" s="1085"/>
      <c r="AN19" s="1085"/>
      <c r="AO19" s="1085"/>
      <c r="AT19" s="1007"/>
      <c r="AU19" s="1008"/>
      <c r="AV19" s="1007"/>
      <c r="AW19" s="1006"/>
      <c r="AX19" s="1006"/>
    </row>
    <row r="20" spans="1:51" s="258" customFormat="1" ht="20.100000000000001" hidden="1" customHeight="1">
      <c r="A20" s="1009" t="s">
        <v>5</v>
      </c>
      <c r="B20" s="1009"/>
      <c r="C20" s="1010">
        <v>1</v>
      </c>
      <c r="D20" s="1010"/>
      <c r="E20" s="1010"/>
      <c r="F20" s="1010">
        <v>2</v>
      </c>
      <c r="G20" s="1010"/>
      <c r="H20" s="1010"/>
      <c r="I20" s="1010">
        <v>3</v>
      </c>
      <c r="J20" s="1010"/>
      <c r="K20" s="1010"/>
      <c r="L20" s="1011" t="s">
        <v>894</v>
      </c>
      <c r="M20" s="1012"/>
      <c r="N20" s="1012"/>
      <c r="O20" s="1013" t="s">
        <v>895</v>
      </c>
      <c r="P20" s="1012"/>
      <c r="Q20" s="1012"/>
      <c r="R20" s="1011" t="s">
        <v>896</v>
      </c>
      <c r="S20" s="1012"/>
      <c r="T20" s="1012"/>
      <c r="U20" s="1014"/>
      <c r="V20" s="1014"/>
      <c r="W20" s="1014"/>
      <c r="X20" s="1086"/>
      <c r="Y20" s="1087"/>
      <c r="Z20" s="1088"/>
      <c r="AA20" s="1086"/>
      <c r="AB20" s="1087"/>
      <c r="AC20" s="1088"/>
      <c r="AD20" s="1086"/>
      <c r="AE20" s="1087"/>
      <c r="AF20" s="1088"/>
      <c r="AG20" s="1086"/>
      <c r="AH20" s="1087"/>
      <c r="AI20" s="1088"/>
      <c r="AJ20" s="1011" t="s">
        <v>896</v>
      </c>
      <c r="AK20" s="1012"/>
      <c r="AL20" s="1012"/>
      <c r="AM20" s="1011" t="s">
        <v>896</v>
      </c>
      <c r="AN20" s="1012"/>
      <c r="AO20" s="1012"/>
      <c r="AP20" s="1015" t="s">
        <v>1</v>
      </c>
      <c r="AQ20" s="1015" t="s">
        <v>2</v>
      </c>
      <c r="AR20" s="1015" t="s">
        <v>3</v>
      </c>
      <c r="AS20" s="1016" t="s">
        <v>0</v>
      </c>
      <c r="AT20" s="1010" t="s">
        <v>7</v>
      </c>
      <c r="AU20" s="1010"/>
      <c r="AV20" s="1010"/>
      <c r="AW20" s="1016" t="s">
        <v>6</v>
      </c>
      <c r="AX20" s="1016" t="s">
        <v>42</v>
      </c>
    </row>
    <row r="21" spans="1:51" ht="20.100000000000001" hidden="1" customHeight="1">
      <c r="A21" s="1017" t="s">
        <v>9</v>
      </c>
      <c r="B21" s="1059" t="str">
        <f>IF(A21="","＊＊＊＊＊＊＊＊＊＊",IF(ISNA(VLOOKUP(A21,参加ＴＭ,2,FALSE)),"",VLOOKUP(A21,参加ＴＭ,2,FALSE)))</f>
        <v>平成ミックス３・４年</v>
      </c>
      <c r="C21" s="1019"/>
      <c r="D21" s="1020"/>
      <c r="E21" s="1021"/>
      <c r="F21" s="1022">
        <v>6</v>
      </c>
      <c r="G21" s="1023" t="str">
        <f>IF(F22="","",IF(F22=H22,"△",IF(F22&gt;H22,"○","×")))</f>
        <v/>
      </c>
      <c r="H21" s="1024">
        <v>1</v>
      </c>
      <c r="I21" s="1022">
        <v>18</v>
      </c>
      <c r="J21" s="1023" t="str">
        <f>IF(I22="","",IF(I22=K22,"△",IF(I22&gt;K22,"○","×")))</f>
        <v/>
      </c>
      <c r="K21" s="1024">
        <v>1</v>
      </c>
      <c r="L21" s="1089"/>
      <c r="M21" s="1090"/>
      <c r="N21" s="1091"/>
      <c r="O21" s="1025"/>
      <c r="P21" s="1026"/>
      <c r="Q21" s="1027"/>
      <c r="R21" s="1025"/>
      <c r="S21" s="1026"/>
      <c r="T21" s="1027"/>
      <c r="U21" s="1022"/>
      <c r="V21" s="1023"/>
      <c r="W21" s="1024"/>
      <c r="X21" s="1022"/>
      <c r="Y21" s="1023"/>
      <c r="Z21" s="1024"/>
      <c r="AA21" s="1022"/>
      <c r="AB21" s="1023"/>
      <c r="AC21" s="1024"/>
      <c r="AD21" s="1022"/>
      <c r="AE21" s="1023"/>
      <c r="AF21" s="1024"/>
      <c r="AG21" s="1022"/>
      <c r="AH21" s="1023"/>
      <c r="AI21" s="1024"/>
      <c r="AJ21" s="1025"/>
      <c r="AK21" s="1026"/>
      <c r="AL21" s="1027"/>
      <c r="AM21" s="1025"/>
      <c r="AN21" s="1026"/>
      <c r="AO21" s="1027"/>
      <c r="AP21" s="1031">
        <f>COUNTIF($C21:$AI21,"○")</f>
        <v>0</v>
      </c>
      <c r="AQ21" s="1031">
        <f>COUNTIF($C21:$AI21,"△")</f>
        <v>0</v>
      </c>
      <c r="AR21" s="1031">
        <f>COUNTIF($C21:$AI21,"×")</f>
        <v>0</v>
      </c>
      <c r="AS21" s="1032">
        <f>AP21*2+AQ21</f>
        <v>0</v>
      </c>
      <c r="AT21" s="1033"/>
      <c r="AU21" s="1034" t="s">
        <v>4</v>
      </c>
      <c r="AV21" s="1035"/>
      <c r="AW21" s="1036"/>
      <c r="AX21" s="1037"/>
      <c r="AY21" s="1038">
        <f>AS21*10000000+AT21*100000+AX21*100+(100-AV21)</f>
        <v>100</v>
      </c>
    </row>
    <row r="22" spans="1:51" ht="20.100000000000001" hidden="1" customHeight="1">
      <c r="A22" s="1017"/>
      <c r="B22" s="1063"/>
      <c r="C22" s="1040"/>
      <c r="D22" s="1041"/>
      <c r="E22" s="1042"/>
      <c r="F22" s="1043" t="str">
        <f>IF(ISERR(INDEX(予選成績,F21,H21*7-3)),"",IF(INDEX(予選成績,F21,H21*7-3)="","",INDEX(予選成績,F21,H21*7-3)))</f>
        <v/>
      </c>
      <c r="G22" s="1044" t="s">
        <v>4</v>
      </c>
      <c r="H22" s="1045" t="str">
        <f>IF(ISERR(INDEX(予選成績,F21,H21*7)),"",IF(INDEX(予選成績,F21,H21*7)="","",INDEX(予選成績,F21,H21*7)))</f>
        <v/>
      </c>
      <c r="I22" s="1043" t="str">
        <f>IF(ISERR(INDEX(予選成績,I21,K21*7-3)),"",IF(INDEX(予選成績,I21,K21*7-3)="","",INDEX(予選成績,I21,K21*7-3)))</f>
        <v/>
      </c>
      <c r="J22" s="1044" t="s">
        <v>4</v>
      </c>
      <c r="K22" s="1045" t="str">
        <f>IF(ISERR(INDEX(予選成績,I21,K21*7)),"",IF(INDEX(予選成績,I21,K21*7)="","",INDEX(予選成績,I21,K21*7)))</f>
        <v/>
      </c>
      <c r="L22" s="1092"/>
      <c r="M22" s="1093"/>
      <c r="N22" s="1094"/>
      <c r="O22" s="1046"/>
      <c r="P22" s="1044" t="s">
        <v>4</v>
      </c>
      <c r="Q22" s="1047"/>
      <c r="R22" s="1046"/>
      <c r="S22" s="1044" t="s">
        <v>4</v>
      </c>
      <c r="T22" s="1047"/>
      <c r="U22" s="1043"/>
      <c r="V22" s="1044"/>
      <c r="W22" s="1045"/>
      <c r="X22" s="1043"/>
      <c r="Y22" s="1044"/>
      <c r="Z22" s="1045"/>
      <c r="AA22" s="1043"/>
      <c r="AB22" s="1044"/>
      <c r="AC22" s="1045"/>
      <c r="AD22" s="1043"/>
      <c r="AE22" s="1044"/>
      <c r="AF22" s="1045"/>
      <c r="AG22" s="1043"/>
      <c r="AH22" s="1044"/>
      <c r="AI22" s="1045"/>
      <c r="AJ22" s="1046"/>
      <c r="AK22" s="1044" t="s">
        <v>4</v>
      </c>
      <c r="AL22" s="1047"/>
      <c r="AM22" s="1046"/>
      <c r="AN22" s="1044" t="s">
        <v>4</v>
      </c>
      <c r="AO22" s="1047"/>
      <c r="AP22" s="1051"/>
      <c r="AQ22" s="1051"/>
      <c r="AR22" s="1051"/>
      <c r="AS22" s="1052"/>
      <c r="AT22" s="1053"/>
      <c r="AU22" s="1054"/>
      <c r="AV22" s="1055"/>
      <c r="AW22" s="1056"/>
      <c r="AX22" s="1057"/>
      <c r="AY22" s="1038"/>
    </row>
    <row r="23" spans="1:51" ht="20.100000000000001" hidden="1" customHeight="1">
      <c r="A23" s="1017" t="s">
        <v>17</v>
      </c>
      <c r="B23" s="1059" t="str">
        <f>IF(A23="","＊＊＊＊＊＊＊＊＊＊",IF(ISNA(VLOOKUP(A23,参加ＴＭ,2,FALSE)),"",VLOOKUP(A23,参加ＴＭ,2,FALSE)))</f>
        <v>KATTZミックス３・４年</v>
      </c>
      <c r="C23" s="1058"/>
      <c r="D23" s="1023" t="str">
        <f>IF(C24="","",IF(C24=E24,"△",IF(C24&gt;E24,"○","×")))</f>
        <v/>
      </c>
      <c r="E23" s="1024"/>
      <c r="F23" s="1019"/>
      <c r="G23" s="1020"/>
      <c r="H23" s="1021"/>
      <c r="I23" s="1022">
        <v>10</v>
      </c>
      <c r="J23" s="1023" t="str">
        <f>IF(I24="","",IF(I24=K24,"△",IF(I24&gt;K24,"○","×")))</f>
        <v/>
      </c>
      <c r="K23" s="1024">
        <v>1</v>
      </c>
      <c r="L23" s="1025"/>
      <c r="M23" s="1026"/>
      <c r="N23" s="1027"/>
      <c r="O23" s="1089"/>
      <c r="P23" s="1090"/>
      <c r="Q23" s="1091"/>
      <c r="R23" s="1025"/>
      <c r="S23" s="1026"/>
      <c r="T23" s="1027"/>
      <c r="U23" s="1022"/>
      <c r="V23" s="1023"/>
      <c r="W23" s="1024"/>
      <c r="X23" s="1022"/>
      <c r="Y23" s="1023"/>
      <c r="Z23" s="1024"/>
      <c r="AA23" s="1022"/>
      <c r="AB23" s="1023"/>
      <c r="AC23" s="1024"/>
      <c r="AD23" s="1022"/>
      <c r="AE23" s="1023"/>
      <c r="AF23" s="1024"/>
      <c r="AG23" s="1022"/>
      <c r="AH23" s="1023"/>
      <c r="AI23" s="1024"/>
      <c r="AJ23" s="1025"/>
      <c r="AK23" s="1026"/>
      <c r="AL23" s="1027"/>
      <c r="AM23" s="1025"/>
      <c r="AN23" s="1026"/>
      <c r="AO23" s="1027"/>
      <c r="AP23" s="1031">
        <f>COUNTIF($C23:$AI23,"○")</f>
        <v>0</v>
      </c>
      <c r="AQ23" s="1031">
        <f>COUNTIF($C23:$AI23,"△")</f>
        <v>0</v>
      </c>
      <c r="AR23" s="1031">
        <f>COUNTIF($C23:$AI23,"×")</f>
        <v>0</v>
      </c>
      <c r="AS23" s="1032">
        <f>AP23*2+AQ23</f>
        <v>0</v>
      </c>
      <c r="AT23" s="1033"/>
      <c r="AU23" s="1034" t="s">
        <v>4</v>
      </c>
      <c r="AV23" s="1035"/>
      <c r="AW23" s="1036"/>
      <c r="AX23" s="1037"/>
      <c r="AY23" s="1038">
        <f>AS23*10000000+AT23*100000+AX23*100+(100-AV23)</f>
        <v>100</v>
      </c>
    </row>
    <row r="24" spans="1:51" ht="20.100000000000001" hidden="1" customHeight="1">
      <c r="A24" s="1017"/>
      <c r="B24" s="1063"/>
      <c r="C24" s="1043" t="str">
        <f>IF(H22="","",H22)</f>
        <v/>
      </c>
      <c r="D24" s="1044" t="s">
        <v>4</v>
      </c>
      <c r="E24" s="1045" t="str">
        <f>IF(F22="","",F22)</f>
        <v/>
      </c>
      <c r="F24" s="1040"/>
      <c r="G24" s="1041"/>
      <c r="H24" s="1042"/>
      <c r="I24" s="1043" t="str">
        <f>IF(ISERR(INDEX(予選成績,I23,K23*7-3)),"",IF(INDEX(予選成績,I23,K23*7-3)="","",INDEX(予選成績,I23,K23*7-3)))</f>
        <v/>
      </c>
      <c r="J24" s="1044" t="s">
        <v>4</v>
      </c>
      <c r="K24" s="1045" t="str">
        <f>IF(ISERR(INDEX(予選成績,I23,K23*7)),"",IF(INDEX(予選成績,I23,K23*7)="","",INDEX(予選成績,I23,K23*7)))</f>
        <v/>
      </c>
      <c r="L24" s="1046"/>
      <c r="M24" s="1044" t="s">
        <v>4</v>
      </c>
      <c r="N24" s="1047"/>
      <c r="O24" s="1092"/>
      <c r="P24" s="1093"/>
      <c r="Q24" s="1094"/>
      <c r="R24" s="1046"/>
      <c r="S24" s="1044" t="s">
        <v>4</v>
      </c>
      <c r="T24" s="1047"/>
      <c r="U24" s="1043"/>
      <c r="V24" s="1044"/>
      <c r="W24" s="1045"/>
      <c r="X24" s="1043"/>
      <c r="Y24" s="1044"/>
      <c r="Z24" s="1045"/>
      <c r="AA24" s="1043"/>
      <c r="AB24" s="1044"/>
      <c r="AC24" s="1045"/>
      <c r="AD24" s="1043"/>
      <c r="AE24" s="1044"/>
      <c r="AF24" s="1045"/>
      <c r="AG24" s="1043"/>
      <c r="AH24" s="1044"/>
      <c r="AI24" s="1045"/>
      <c r="AJ24" s="1046"/>
      <c r="AK24" s="1044" t="s">
        <v>4</v>
      </c>
      <c r="AL24" s="1047"/>
      <c r="AM24" s="1046"/>
      <c r="AN24" s="1044" t="s">
        <v>4</v>
      </c>
      <c r="AO24" s="1047"/>
      <c r="AP24" s="1051"/>
      <c r="AQ24" s="1051"/>
      <c r="AR24" s="1051"/>
      <c r="AS24" s="1052"/>
      <c r="AT24" s="1053"/>
      <c r="AU24" s="1054"/>
      <c r="AV24" s="1055"/>
      <c r="AW24" s="1056"/>
      <c r="AX24" s="1057"/>
      <c r="AY24" s="1038"/>
    </row>
    <row r="25" spans="1:51" ht="20.100000000000001" hidden="1" customHeight="1">
      <c r="A25" s="1017" t="s">
        <v>11</v>
      </c>
      <c r="B25" s="1059" t="str">
        <f>IF(A25="","＊＊＊＊＊＊＊＊＊＊",IF(ISNA(VLOOKUP(A25,参加ＴＭ,2,FALSE)),"",VLOOKUP(A25,参加ＴＭ,2,FALSE)))</f>
        <v/>
      </c>
      <c r="C25" s="1058"/>
      <c r="D25" s="1023" t="str">
        <f>IF(C26="","",IF(C26=E26,"△",IF(C26&gt;E26,"○","×")))</f>
        <v/>
      </c>
      <c r="E25" s="1024"/>
      <c r="F25" s="1058"/>
      <c r="G25" s="1023" t="str">
        <f>IF(F26="","",IF(F26=H26,"△",IF(F26&gt;H26,"○","×")))</f>
        <v/>
      </c>
      <c r="H25" s="1024"/>
      <c r="I25" s="1019"/>
      <c r="J25" s="1020"/>
      <c r="K25" s="1021"/>
      <c r="L25" s="1025"/>
      <c r="M25" s="1026"/>
      <c r="N25" s="1027"/>
      <c r="O25" s="1025"/>
      <c r="P25" s="1026"/>
      <c r="Q25" s="1027"/>
      <c r="R25" s="1089"/>
      <c r="S25" s="1090"/>
      <c r="T25" s="1091"/>
      <c r="U25" s="1022"/>
      <c r="V25" s="1023"/>
      <c r="W25" s="1024"/>
      <c r="X25" s="1022"/>
      <c r="Y25" s="1023"/>
      <c r="Z25" s="1024"/>
      <c r="AA25" s="1022"/>
      <c r="AB25" s="1023"/>
      <c r="AC25" s="1024"/>
      <c r="AD25" s="1022"/>
      <c r="AE25" s="1023"/>
      <c r="AF25" s="1024"/>
      <c r="AG25" s="1022"/>
      <c r="AH25" s="1023"/>
      <c r="AI25" s="1024"/>
      <c r="AJ25" s="1089"/>
      <c r="AK25" s="1090"/>
      <c r="AL25" s="1091"/>
      <c r="AM25" s="1089"/>
      <c r="AN25" s="1090"/>
      <c r="AO25" s="1091"/>
      <c r="AP25" s="1031">
        <f>COUNTIF($C25:$AI25,"○")</f>
        <v>0</v>
      </c>
      <c r="AQ25" s="1031">
        <f>COUNTIF($C25:$AI25,"△")</f>
        <v>0</v>
      </c>
      <c r="AR25" s="1031">
        <f>COUNTIF($C25:$AI25,"×")</f>
        <v>0</v>
      </c>
      <c r="AS25" s="1032">
        <f>AP25*2+AQ25</f>
        <v>0</v>
      </c>
      <c r="AT25" s="1033"/>
      <c r="AU25" s="1034" t="s">
        <v>4</v>
      </c>
      <c r="AV25" s="1035"/>
      <c r="AW25" s="1036"/>
      <c r="AX25" s="1037"/>
      <c r="AY25" s="1038">
        <f>AS25*10000000+AT25*100000+AX25*100+(100-AV25)</f>
        <v>100</v>
      </c>
    </row>
    <row r="26" spans="1:51" ht="20.100000000000001" hidden="1" customHeight="1">
      <c r="A26" s="1017"/>
      <c r="B26" s="1063"/>
      <c r="C26" s="1043" t="str">
        <f>IF(K22="","",K22)</f>
        <v/>
      </c>
      <c r="D26" s="1044" t="s">
        <v>4</v>
      </c>
      <c r="E26" s="1045" t="str">
        <f>IF(I22="","",I22)</f>
        <v/>
      </c>
      <c r="F26" s="1043" t="str">
        <f>IF(K24="","",K24)</f>
        <v/>
      </c>
      <c r="G26" s="1044" t="s">
        <v>4</v>
      </c>
      <c r="H26" s="1045" t="str">
        <f>IF(I24="","",I24)</f>
        <v/>
      </c>
      <c r="I26" s="1040"/>
      <c r="J26" s="1041"/>
      <c r="K26" s="1042"/>
      <c r="L26" s="1046"/>
      <c r="M26" s="1044" t="s">
        <v>4</v>
      </c>
      <c r="N26" s="1047"/>
      <c r="O26" s="1046"/>
      <c r="P26" s="1044" t="s">
        <v>4</v>
      </c>
      <c r="Q26" s="1047"/>
      <c r="R26" s="1092"/>
      <c r="S26" s="1093"/>
      <c r="T26" s="1094"/>
      <c r="U26" s="1043"/>
      <c r="V26" s="1044"/>
      <c r="W26" s="1045"/>
      <c r="X26" s="1043"/>
      <c r="Y26" s="1044"/>
      <c r="Z26" s="1045"/>
      <c r="AA26" s="1043"/>
      <c r="AB26" s="1044"/>
      <c r="AC26" s="1045"/>
      <c r="AD26" s="1043"/>
      <c r="AE26" s="1044"/>
      <c r="AF26" s="1045"/>
      <c r="AG26" s="1043"/>
      <c r="AH26" s="1044"/>
      <c r="AI26" s="1045"/>
      <c r="AJ26" s="1092"/>
      <c r="AK26" s="1093"/>
      <c r="AL26" s="1094"/>
      <c r="AM26" s="1092"/>
      <c r="AN26" s="1093"/>
      <c r="AO26" s="1094"/>
      <c r="AP26" s="1051"/>
      <c r="AQ26" s="1051"/>
      <c r="AR26" s="1051"/>
      <c r="AS26" s="1052"/>
      <c r="AT26" s="1053"/>
      <c r="AU26" s="1054"/>
      <c r="AV26" s="1055"/>
      <c r="AW26" s="1056"/>
      <c r="AX26" s="1057"/>
      <c r="AY26" s="1038"/>
    </row>
    <row r="27" spans="1:51" ht="20.100000000000001" hidden="1" customHeight="1">
      <c r="A27" s="1017" t="s">
        <v>108</v>
      </c>
      <c r="B27" s="1059" t="str">
        <f>IF(A27="","＊＊＊＊＊＊＊＊＊＊",IF(ISNA(VLOOKUP(A27,参加ＴＭ,2,FALSE)),"",VLOOKUP(A27,参加ＴＭ,2,FALSE)))</f>
        <v/>
      </c>
      <c r="C27" s="1058"/>
      <c r="D27" s="1060" t="str">
        <f>IF(C28="","",IF(C28=E28,"△",IF(C28&gt;E28,"○","×")))</f>
        <v/>
      </c>
      <c r="E27" s="1024"/>
      <c r="F27" s="1058"/>
      <c r="G27" s="1060" t="str">
        <f>IF(F28="","",IF(F28=H28,"△",IF(F28&gt;H28,"○","×")))</f>
        <v/>
      </c>
      <c r="H27" s="1024"/>
      <c r="I27" s="1058"/>
      <c r="J27" s="1060" t="str">
        <f>IF(I28="","",IF(I28=K28,"△",IF(I28&gt;K28,"○","×")))</f>
        <v/>
      </c>
      <c r="K27" s="1061"/>
      <c r="L27" s="1058"/>
      <c r="M27" s="1060" t="e">
        <f>IF(L28="","",IF(L28=N28,"△",IF(L28&gt;N28,"○","×")))</f>
        <v>#REF!</v>
      </c>
      <c r="N27" s="1061"/>
      <c r="O27" s="1058"/>
      <c r="P27" s="1060" t="e">
        <f>IF(O28="","",IF(O28=Q28,"△",IF(O28&gt;Q28,"○","×")))</f>
        <v>#REF!</v>
      </c>
      <c r="Q27" s="1061"/>
      <c r="R27" s="1066"/>
      <c r="S27" s="1067"/>
      <c r="T27" s="1068"/>
      <c r="U27" s="1022"/>
      <c r="V27" s="1060"/>
      <c r="W27" s="1024"/>
      <c r="X27" s="1028"/>
      <c r="Y27" s="1029"/>
      <c r="Z27" s="1030"/>
      <c r="AA27" s="1028"/>
      <c r="AB27" s="1029"/>
      <c r="AC27" s="1030"/>
      <c r="AD27" s="1028"/>
      <c r="AE27" s="1029"/>
      <c r="AF27" s="1030"/>
      <c r="AG27" s="1028"/>
      <c r="AH27" s="1029"/>
      <c r="AI27" s="1030"/>
      <c r="AJ27" s="1066"/>
      <c r="AK27" s="1067"/>
      <c r="AL27" s="1068"/>
      <c r="AM27" s="1066"/>
      <c r="AN27" s="1067"/>
      <c r="AO27" s="1068"/>
      <c r="AP27" s="1031">
        <f>COUNTIF($C27:$AI27,"○")</f>
        <v>0</v>
      </c>
      <c r="AQ27" s="1031">
        <f>COUNTIF($C27:$AI27,"△")</f>
        <v>0</v>
      </c>
      <c r="AR27" s="1031">
        <f>COUNTIF($C27:$AI27,"×")</f>
        <v>0</v>
      </c>
      <c r="AS27" s="1032">
        <f>AP27*2+AQ27</f>
        <v>0</v>
      </c>
      <c r="AT27" s="1033">
        <f>IF(ISERROR(C28+F28+I28+L28+O28+R28+U28),0,C28+F28+I28+L28+O28+R28+U28)</f>
        <v>0</v>
      </c>
      <c r="AU27" s="1034" t="s">
        <v>4</v>
      </c>
      <c r="AV27" s="1035">
        <f>IF(ISERROR(E28+H28+K28+N28+Q28+T28+W28+AI28),0,E28+H28+K28+N28+Q28+T28+W28+AI28)</f>
        <v>0</v>
      </c>
      <c r="AW27" s="1062" t="str">
        <f>IF(SUM(Bブロック)=600,"",RANK(AY27,Bブロック))</f>
        <v/>
      </c>
      <c r="AX27" s="1037"/>
      <c r="AY27" s="1038">
        <f>AS27*10000000+AT27*100000+AX27*100+(100-AV27)</f>
        <v>100</v>
      </c>
    </row>
    <row r="28" spans="1:51" ht="20.100000000000001" hidden="1" customHeight="1">
      <c r="A28" s="1017"/>
      <c r="B28" s="1063"/>
      <c r="C28" s="1043" t="str">
        <f>IF(T22="","",T22)</f>
        <v/>
      </c>
      <c r="D28" s="1044" t="s">
        <v>4</v>
      </c>
      <c r="E28" s="1045" t="str">
        <f>IF(R22="","",R22)</f>
        <v/>
      </c>
      <c r="F28" s="1043" t="str">
        <f>IF(T24="","",T24)</f>
        <v/>
      </c>
      <c r="G28" s="1044" t="s">
        <v>4</v>
      </c>
      <c r="H28" s="1045" t="str">
        <f>IF(R24="","",R24)</f>
        <v/>
      </c>
      <c r="I28" s="1043" t="str">
        <f>IF(T26="","",T26)</f>
        <v/>
      </c>
      <c r="J28" s="1044" t="s">
        <v>4</v>
      </c>
      <c r="K28" s="1064" t="str">
        <f>IF(R26="","",R26)</f>
        <v/>
      </c>
      <c r="L28" s="1043" t="e">
        <f>IF(#REF!="","",#REF!)</f>
        <v>#REF!</v>
      </c>
      <c r="M28" s="1044" t="s">
        <v>4</v>
      </c>
      <c r="N28" s="1064" t="e">
        <f>IF(#REF!="","",#REF!)</f>
        <v>#REF!</v>
      </c>
      <c r="O28" s="1043" t="e">
        <f>IF(#REF!="","",#REF!)</f>
        <v>#REF!</v>
      </c>
      <c r="P28" s="1044" t="s">
        <v>4</v>
      </c>
      <c r="Q28" s="1064" t="e">
        <f>IF(#REF!="","",#REF!)</f>
        <v>#REF!</v>
      </c>
      <c r="R28" s="1069"/>
      <c r="S28" s="1070"/>
      <c r="T28" s="1071"/>
      <c r="U28" s="1043"/>
      <c r="V28" s="1044"/>
      <c r="W28" s="1045"/>
      <c r="X28" s="1048"/>
      <c r="Y28" s="1049"/>
      <c r="Z28" s="1050"/>
      <c r="AA28" s="1048"/>
      <c r="AB28" s="1049"/>
      <c r="AC28" s="1050"/>
      <c r="AD28" s="1048"/>
      <c r="AE28" s="1049"/>
      <c r="AF28" s="1050"/>
      <c r="AG28" s="1048"/>
      <c r="AH28" s="1049"/>
      <c r="AI28" s="1050"/>
      <c r="AJ28" s="1069"/>
      <c r="AK28" s="1070"/>
      <c r="AL28" s="1071"/>
      <c r="AM28" s="1069"/>
      <c r="AN28" s="1070"/>
      <c r="AO28" s="1071"/>
      <c r="AP28" s="1051"/>
      <c r="AQ28" s="1051"/>
      <c r="AR28" s="1051"/>
      <c r="AS28" s="1052"/>
      <c r="AT28" s="1053"/>
      <c r="AU28" s="1054"/>
      <c r="AV28" s="1055"/>
      <c r="AW28" s="1065"/>
      <c r="AX28" s="1057"/>
      <c r="AY28" s="1038"/>
    </row>
    <row r="29" spans="1:51" ht="20.100000000000001" hidden="1" customHeight="1">
      <c r="A29" s="1017" t="s">
        <v>700</v>
      </c>
      <c r="B29" s="1059" t="str">
        <f>IF(A29="","＊＊＊＊＊＊＊＊＊＊",IF(ISNA(VLOOKUP(A29,参加ＴＭ,2,FALSE)),"",VLOOKUP(A29,参加ＴＭ,2,FALSE)))</f>
        <v/>
      </c>
      <c r="C29" s="1058"/>
      <c r="D29" s="1060" t="str">
        <f>IF(C30="","",IF(C30=E30,"△",IF(C30&gt;E30,"○","×")))</f>
        <v/>
      </c>
      <c r="E29" s="1024"/>
      <c r="F29" s="1058"/>
      <c r="G29" s="1060" t="str">
        <f>IF(F30="","",IF(F30=H30,"△",IF(F30&gt;H30,"○","×")))</f>
        <v/>
      </c>
      <c r="H29" s="1024"/>
      <c r="I29" s="1058"/>
      <c r="J29" s="1060" t="str">
        <f>IF(I30="","",IF(I30=K30,"△",IF(I30&gt;K30,"○","×")))</f>
        <v/>
      </c>
      <c r="K29" s="1061"/>
      <c r="L29" s="1058"/>
      <c r="M29" s="1060" t="e">
        <f>IF(L30="","",IF(L30=N30,"△",IF(L30&gt;N30,"○","×")))</f>
        <v>#REF!</v>
      </c>
      <c r="N29" s="1061"/>
      <c r="O29" s="1058"/>
      <c r="P29" s="1060"/>
      <c r="Q29" s="1061"/>
      <c r="R29" s="1058"/>
      <c r="S29" s="1060"/>
      <c r="T29" s="1024"/>
      <c r="U29" s="1066"/>
      <c r="V29" s="1067"/>
      <c r="W29" s="1068"/>
      <c r="X29" s="1072"/>
      <c r="Y29" s="1073"/>
      <c r="Z29" s="1074"/>
      <c r="AA29" s="1072"/>
      <c r="AB29" s="1073"/>
      <c r="AC29" s="1074"/>
      <c r="AD29" s="1072"/>
      <c r="AE29" s="1073"/>
      <c r="AF29" s="1074"/>
      <c r="AG29" s="1072"/>
      <c r="AH29" s="1073"/>
      <c r="AI29" s="1074"/>
      <c r="AJ29" s="1058"/>
      <c r="AK29" s="1060"/>
      <c r="AL29" s="1024"/>
      <c r="AM29" s="1058"/>
      <c r="AN29" s="1060"/>
      <c r="AO29" s="1024"/>
      <c r="AP29" s="1031">
        <f>COUNTIF($C29:$AI29,"○")</f>
        <v>0</v>
      </c>
      <c r="AQ29" s="1031">
        <f>COUNTIF($C29:$AI29,"△")</f>
        <v>0</v>
      </c>
      <c r="AR29" s="1031">
        <f>COUNTIF($C29:$AI29,"×")</f>
        <v>0</v>
      </c>
      <c r="AS29" s="1032">
        <f>AP29*2+AQ29</f>
        <v>0</v>
      </c>
      <c r="AT29" s="1033">
        <f>IF(ISERROR(C30+F30+I30+L30+O30+R30+U30),0,C30+F30+I30+L30+O30+R30+U30)</f>
        <v>0</v>
      </c>
      <c r="AU29" s="1034" t="s">
        <v>4</v>
      </c>
      <c r="AV29" s="1035">
        <f>IF(ISERROR(E30+H30+K30+N30+Q30+T30+W30+AI30),0,E30+H30+K30+N30+Q30+T30+W30+AI30)</f>
        <v>0</v>
      </c>
      <c r="AW29" s="1062" t="str">
        <f>IF(SUM(Bブロック)=600,"",RANK(AY29,Bブロック))</f>
        <v/>
      </c>
      <c r="AX29" s="1037"/>
      <c r="AY29" s="1038">
        <f>AS29*10000000+AT29*100000+AX29*100+(100-AV29)</f>
        <v>100</v>
      </c>
    </row>
    <row r="30" spans="1:51" ht="20.100000000000001" hidden="1" customHeight="1">
      <c r="A30" s="1017"/>
      <c r="B30" s="1063"/>
      <c r="C30" s="1043" t="str">
        <f>IF(W22="","",W22)</f>
        <v/>
      </c>
      <c r="D30" s="1044" t="s">
        <v>4</v>
      </c>
      <c r="E30" s="1045" t="str">
        <f>IF(U22="","",U22)</f>
        <v/>
      </c>
      <c r="F30" s="1043" t="str">
        <f>IF(W24="","",W24)</f>
        <v/>
      </c>
      <c r="G30" s="1044" t="s">
        <v>4</v>
      </c>
      <c r="H30" s="1045" t="str">
        <f>IF(U24="","",U24)</f>
        <v/>
      </c>
      <c r="I30" s="1043" t="str">
        <f>IF(W26="","",W26)</f>
        <v/>
      </c>
      <c r="J30" s="1044" t="s">
        <v>4</v>
      </c>
      <c r="K30" s="1064" t="str">
        <f>IF(U26="","",U26)</f>
        <v/>
      </c>
      <c r="L30" s="1043" t="e">
        <f>IF(#REF!="","",#REF!)</f>
        <v>#REF!</v>
      </c>
      <c r="M30" s="1044" t="s">
        <v>4</v>
      </c>
      <c r="N30" s="1064" t="e">
        <f>IF(#REF!="","",#REF!)</f>
        <v>#REF!</v>
      </c>
      <c r="O30" s="1043"/>
      <c r="P30" s="1044"/>
      <c r="Q30" s="1064"/>
      <c r="R30" s="1043"/>
      <c r="S30" s="1044"/>
      <c r="T30" s="1045"/>
      <c r="U30" s="1069"/>
      <c r="V30" s="1070"/>
      <c r="W30" s="1071"/>
      <c r="X30" s="1075"/>
      <c r="Y30" s="1076"/>
      <c r="Z30" s="1077"/>
      <c r="AA30" s="1075"/>
      <c r="AB30" s="1076"/>
      <c r="AC30" s="1077"/>
      <c r="AD30" s="1075"/>
      <c r="AE30" s="1076"/>
      <c r="AF30" s="1077"/>
      <c r="AG30" s="1075"/>
      <c r="AH30" s="1076"/>
      <c r="AI30" s="1077"/>
      <c r="AJ30" s="1043"/>
      <c r="AK30" s="1044"/>
      <c r="AL30" s="1045"/>
      <c r="AM30" s="1043"/>
      <c r="AN30" s="1044"/>
      <c r="AO30" s="1045"/>
      <c r="AP30" s="1051"/>
      <c r="AQ30" s="1051"/>
      <c r="AR30" s="1051"/>
      <c r="AS30" s="1052"/>
      <c r="AT30" s="1053"/>
      <c r="AU30" s="1054"/>
      <c r="AV30" s="1055"/>
      <c r="AW30" s="1065"/>
      <c r="AX30" s="1057"/>
      <c r="AY30" s="1038"/>
    </row>
    <row r="31" spans="1:51" ht="20.100000000000001" hidden="1" customHeight="1">
      <c r="A31" s="1017" t="s">
        <v>701</v>
      </c>
      <c r="B31" s="1059" t="str">
        <f>IF(A31="","＊＊＊＊＊＊＊＊＊＊",IF(ISNA(VLOOKUP(A31,参加ＴＭ,2,FALSE)),"",VLOOKUP(A31,参加ＴＭ,2,FALSE)))</f>
        <v/>
      </c>
      <c r="C31" s="1058"/>
      <c r="D31" s="1060" t="str">
        <f>IF(C32="","",IF(C32=E32,"△",IF(C32&gt;E32,"○","×")))</f>
        <v/>
      </c>
      <c r="E31" s="1024"/>
      <c r="F31" s="1058"/>
      <c r="G31" s="1060" t="str">
        <f>IF(F32="","",IF(F32=H32,"△",IF(F32&gt;H32,"○","×")))</f>
        <v/>
      </c>
      <c r="H31" s="1024"/>
      <c r="I31" s="1058"/>
      <c r="J31" s="1060" t="str">
        <f>IF(I32="","",IF(I32=K32,"△",IF(I32&gt;K32,"○","×")))</f>
        <v/>
      </c>
      <c r="K31" s="1061"/>
      <c r="L31" s="1058"/>
      <c r="M31" s="1060" t="e">
        <f>IF(L32="","",IF(L32=N32,"△",IF(L32&gt;N32,"○","×")))</f>
        <v>#REF!</v>
      </c>
      <c r="N31" s="1061"/>
      <c r="O31" s="1058"/>
      <c r="P31" s="1060"/>
      <c r="Q31" s="1061"/>
      <c r="R31" s="1058"/>
      <c r="S31" s="1060"/>
      <c r="T31" s="1061"/>
      <c r="U31" s="1058"/>
      <c r="V31" s="1060"/>
      <c r="W31" s="1061"/>
      <c r="X31" s="1061"/>
      <c r="Y31" s="1061"/>
      <c r="Z31" s="1061"/>
      <c r="AA31" s="1061"/>
      <c r="AB31" s="1061"/>
      <c r="AC31" s="1061"/>
      <c r="AD31" s="1061"/>
      <c r="AE31" s="1061"/>
      <c r="AF31" s="1061"/>
      <c r="AG31" s="1066"/>
      <c r="AH31" s="1067"/>
      <c r="AI31" s="1068"/>
      <c r="AJ31" s="1058"/>
      <c r="AK31" s="1060"/>
      <c r="AL31" s="1061"/>
      <c r="AM31" s="1058"/>
      <c r="AN31" s="1060"/>
      <c r="AO31" s="1061"/>
      <c r="AP31" s="1031">
        <f>COUNTIF($C31:$AI31,"○")</f>
        <v>0</v>
      </c>
      <c r="AQ31" s="1031">
        <f>COUNTIF($C31:$AI31,"△")</f>
        <v>0</v>
      </c>
      <c r="AR31" s="1031">
        <f>COUNTIF($C31:$AI31,"×")</f>
        <v>0</v>
      </c>
      <c r="AS31" s="1032">
        <f>AP31*2+AQ31</f>
        <v>0</v>
      </c>
      <c r="AT31" s="1033">
        <f>IF(ISERROR(C32+F32+I32+L32+O32+R32+U32+AG32),0,C32+F32+I32+L32+O32+R32+U32+AG32)</f>
        <v>0</v>
      </c>
      <c r="AU31" s="1078" t="s">
        <v>4</v>
      </c>
      <c r="AV31" s="1079">
        <f>IF(ISERROR(E32+H32+K32+N32+Q32+T32+W32+AI32),0,E32+H32+K32+N32+Q32+T32+W32+AI32)</f>
        <v>0</v>
      </c>
      <c r="AW31" s="1062" t="str">
        <f>IF(SUM(Bブロック)=600,"",RANK(AY31,Bブロック))</f>
        <v/>
      </c>
      <c r="AX31" s="1037"/>
      <c r="AY31" s="1038">
        <f>AS31*10000000+AT31*100000+AX31*100+(100-AV31)</f>
        <v>100</v>
      </c>
    </row>
    <row r="32" spans="1:51" ht="20.100000000000001" hidden="1" customHeight="1">
      <c r="A32" s="1017"/>
      <c r="B32" s="1063"/>
      <c r="C32" s="1043" t="str">
        <f>IF(AI22="","",AI22)</f>
        <v/>
      </c>
      <c r="D32" s="1044" t="s">
        <v>4</v>
      </c>
      <c r="E32" s="1045" t="str">
        <f>IF(AG22="","",AG22)</f>
        <v/>
      </c>
      <c r="F32" s="1043" t="str">
        <f>IF(AI24="","",AI24)</f>
        <v/>
      </c>
      <c r="G32" s="1044" t="s">
        <v>4</v>
      </c>
      <c r="H32" s="1045" t="str">
        <f>IF(AG24="","",AG24)</f>
        <v/>
      </c>
      <c r="I32" s="1043" t="str">
        <f>IF(AI26="","",AI26)</f>
        <v/>
      </c>
      <c r="J32" s="1044" t="s">
        <v>4</v>
      </c>
      <c r="K32" s="1064" t="str">
        <f>IF(AG26="","",AG26)</f>
        <v/>
      </c>
      <c r="L32" s="1043" t="e">
        <f>IF(#REF!="","",#REF!)</f>
        <v>#REF!</v>
      </c>
      <c r="M32" s="1044" t="s">
        <v>4</v>
      </c>
      <c r="N32" s="1064" t="e">
        <f>IF(#REF!="","",#REF!)</f>
        <v>#REF!</v>
      </c>
      <c r="O32" s="1043"/>
      <c r="P32" s="1044"/>
      <c r="Q32" s="1064"/>
      <c r="R32" s="1043"/>
      <c r="S32" s="1044"/>
      <c r="T32" s="1064"/>
      <c r="U32" s="1043"/>
      <c r="V32" s="1044"/>
      <c r="W32" s="1064"/>
      <c r="X32" s="1064"/>
      <c r="Y32" s="1064"/>
      <c r="Z32" s="1064"/>
      <c r="AA32" s="1064"/>
      <c r="AB32" s="1064"/>
      <c r="AC32" s="1064"/>
      <c r="AD32" s="1064"/>
      <c r="AE32" s="1064"/>
      <c r="AF32" s="1064"/>
      <c r="AG32" s="1069"/>
      <c r="AH32" s="1070"/>
      <c r="AI32" s="1071"/>
      <c r="AJ32" s="1043"/>
      <c r="AK32" s="1044"/>
      <c r="AL32" s="1064"/>
      <c r="AM32" s="1043"/>
      <c r="AN32" s="1044"/>
      <c r="AO32" s="1064"/>
      <c r="AP32" s="1051"/>
      <c r="AQ32" s="1051"/>
      <c r="AR32" s="1051"/>
      <c r="AS32" s="1052"/>
      <c r="AT32" s="1053"/>
      <c r="AU32" s="1080"/>
      <c r="AV32" s="1081"/>
      <c r="AW32" s="1065"/>
      <c r="AX32" s="1057"/>
      <c r="AY32" s="1038"/>
    </row>
    <row r="33" spans="1:51" ht="20.100000000000001" hidden="1" customHeight="1">
      <c r="R33" s="1083"/>
      <c r="S33" s="1083"/>
      <c r="T33" s="1083"/>
      <c r="U33" s="1083"/>
      <c r="V33" s="1083"/>
      <c r="W33" s="1083"/>
      <c r="X33" s="1083"/>
      <c r="Y33" s="1083"/>
      <c r="Z33" s="1083"/>
      <c r="AA33" s="1083"/>
      <c r="AB33" s="1083"/>
      <c r="AC33" s="1083"/>
      <c r="AD33" s="1083"/>
      <c r="AE33" s="1083"/>
      <c r="AF33" s="1083"/>
      <c r="AG33" s="1083"/>
      <c r="AH33" s="1083"/>
      <c r="AI33" s="1083"/>
      <c r="AJ33" s="1083"/>
      <c r="AK33" s="1083"/>
      <c r="AL33" s="1083"/>
      <c r="AM33" s="1083"/>
      <c r="AN33" s="1083"/>
      <c r="AO33" s="1083"/>
    </row>
    <row r="34" spans="1:51" s="258" customFormat="1" ht="20.100000000000001" customHeight="1">
      <c r="A34" s="1005" t="str">
        <f>参加チーム!E14</f>
        <v>ふれあい低学年の部</v>
      </c>
      <c r="B34" s="1006"/>
      <c r="D34" s="652"/>
      <c r="G34" s="652"/>
      <c r="J34" s="652"/>
      <c r="M34" s="652"/>
      <c r="P34" s="652"/>
      <c r="R34" s="1085"/>
      <c r="S34" s="1085"/>
      <c r="T34" s="1085"/>
      <c r="U34" s="1085"/>
      <c r="V34" s="1085"/>
      <c r="W34" s="1085"/>
      <c r="X34" s="1085"/>
      <c r="Y34" s="1085"/>
      <c r="Z34" s="1085"/>
      <c r="AA34" s="1085"/>
      <c r="AB34" s="1085"/>
      <c r="AC34" s="1085"/>
      <c r="AD34" s="1085"/>
      <c r="AE34" s="1085"/>
      <c r="AF34" s="1085"/>
      <c r="AG34" s="1085"/>
      <c r="AH34" s="1085"/>
      <c r="AI34" s="1085"/>
      <c r="AJ34" s="1085"/>
      <c r="AK34" s="1085"/>
      <c r="AL34" s="1085"/>
      <c r="AM34" s="1085"/>
      <c r="AN34" s="1085"/>
      <c r="AO34" s="1085"/>
      <c r="AT34" s="1007"/>
      <c r="AU34" s="1008"/>
      <c r="AV34" s="1007"/>
      <c r="AW34" s="1006"/>
      <c r="AX34" s="1006"/>
    </row>
    <row r="35" spans="1:51" s="258" customFormat="1" ht="20.100000000000001" customHeight="1">
      <c r="A35" s="1009" t="s">
        <v>5</v>
      </c>
      <c r="B35" s="1009"/>
      <c r="C35" s="1010">
        <v>1</v>
      </c>
      <c r="D35" s="1010"/>
      <c r="E35" s="1010"/>
      <c r="F35" s="1010">
        <v>2</v>
      </c>
      <c r="G35" s="1010"/>
      <c r="H35" s="1010"/>
      <c r="I35" s="1010">
        <v>3</v>
      </c>
      <c r="J35" s="1010"/>
      <c r="K35" s="1010"/>
      <c r="L35" s="1010">
        <v>4</v>
      </c>
      <c r="M35" s="1010"/>
      <c r="N35" s="1010"/>
      <c r="O35" s="1010">
        <v>5</v>
      </c>
      <c r="P35" s="1010"/>
      <c r="Q35" s="1010"/>
      <c r="R35" s="1010">
        <v>6</v>
      </c>
      <c r="S35" s="1010"/>
      <c r="T35" s="1010"/>
      <c r="U35" s="1014"/>
      <c r="V35" s="1014"/>
      <c r="W35" s="1014"/>
      <c r="X35" s="1014"/>
      <c r="Y35" s="1014"/>
      <c r="Z35" s="1014"/>
      <c r="AA35" s="1014"/>
      <c r="AB35" s="1014"/>
      <c r="AC35" s="1014"/>
      <c r="AD35" s="1014"/>
      <c r="AE35" s="1014"/>
      <c r="AF35" s="1014"/>
      <c r="AG35" s="1086"/>
      <c r="AH35" s="1087"/>
      <c r="AI35" s="1088"/>
      <c r="AJ35" s="1010">
        <v>7</v>
      </c>
      <c r="AK35" s="1010"/>
      <c r="AL35" s="1010"/>
      <c r="AM35" s="1095"/>
      <c r="AN35" s="1095"/>
      <c r="AO35" s="1095"/>
      <c r="AP35" s="1015" t="s">
        <v>1</v>
      </c>
      <c r="AQ35" s="1015" t="s">
        <v>2</v>
      </c>
      <c r="AR35" s="1015" t="s">
        <v>3</v>
      </c>
      <c r="AS35" s="1016" t="s">
        <v>0</v>
      </c>
      <c r="AT35" s="1010" t="s">
        <v>7</v>
      </c>
      <c r="AU35" s="1010"/>
      <c r="AV35" s="1010"/>
      <c r="AW35" s="1016" t="s">
        <v>6</v>
      </c>
      <c r="AX35" s="1016" t="s">
        <v>42</v>
      </c>
    </row>
    <row r="36" spans="1:51" ht="20.100000000000001" customHeight="1">
      <c r="A36" s="1017" t="s">
        <v>10</v>
      </c>
      <c r="B36" s="1059" t="str">
        <f>IF(A36="","＊＊＊＊＊＊＊＊＊＊",IF(ISNA(VLOOKUP(A36,参加ＴＭ,2,FALSE)),"",VLOOKUP(A36,参加ＴＭ,2,FALSE)))</f>
        <v>平成BLUEtreeリトル</v>
      </c>
      <c r="C36" s="1019"/>
      <c r="D36" s="1020"/>
      <c r="E36" s="1021"/>
      <c r="F36" s="1025"/>
      <c r="G36" s="1314"/>
      <c r="H36" s="1027"/>
      <c r="I36" s="1096"/>
      <c r="J36" s="1097"/>
      <c r="K36" s="1098"/>
      <c r="L36" s="1099"/>
      <c r="M36" s="1100"/>
      <c r="N36" s="1101"/>
      <c r="O36" s="1022">
        <v>11</v>
      </c>
      <c r="P36" s="1023" t="str">
        <f>IF(O37="","",IF(O37=Q37,"△",IF(O37&gt;Q37,"○","×")))</f>
        <v/>
      </c>
      <c r="Q36" s="1024">
        <v>3</v>
      </c>
      <c r="R36" s="1022">
        <v>2</v>
      </c>
      <c r="S36" s="1023" t="str">
        <f>IF(R37="","",IF(R37=T37,"△",IF(R37&gt;T37,"○","×")))</f>
        <v/>
      </c>
      <c r="T36" s="1024">
        <v>1</v>
      </c>
      <c r="U36" s="1028"/>
      <c r="V36" s="1029"/>
      <c r="W36" s="1030"/>
      <c r="X36" s="1028"/>
      <c r="Y36" s="1029"/>
      <c r="Z36" s="1030"/>
      <c r="AA36" s="1028"/>
      <c r="AB36" s="1029"/>
      <c r="AC36" s="1030"/>
      <c r="AD36" s="1028"/>
      <c r="AE36" s="1029"/>
      <c r="AF36" s="1030"/>
      <c r="AG36" s="1028"/>
      <c r="AH36" s="1029"/>
      <c r="AI36" s="1030"/>
      <c r="AJ36" s="1022">
        <v>2</v>
      </c>
      <c r="AK36" s="1023" t="str">
        <f>IF(AJ37="","",IF(AJ37=AL37,"△",IF(AJ37&gt;AL37,"○","×")))</f>
        <v/>
      </c>
      <c r="AL36" s="1024">
        <v>1</v>
      </c>
      <c r="AM36" s="1099"/>
      <c r="AN36" s="1100"/>
      <c r="AO36" s="1101"/>
      <c r="AP36" s="1031">
        <f>COUNTIF($C36:$AI36,"○")</f>
        <v>0</v>
      </c>
      <c r="AQ36" s="1031">
        <f>COUNTIF($C36:$AI36,"△")</f>
        <v>0</v>
      </c>
      <c r="AR36" s="1031">
        <f>COUNTIF($C36:$AI36,"×")</f>
        <v>0</v>
      </c>
      <c r="AS36" s="1032">
        <f>AP36*2+AQ36</f>
        <v>0</v>
      </c>
      <c r="AT36" s="1033">
        <f>IF(ISERROR(F37+O37+R37),0,AJ37)</f>
        <v>0</v>
      </c>
      <c r="AU36" s="1078" t="s">
        <v>4</v>
      </c>
      <c r="AV36" s="1079">
        <f>IF(ISERROR(H37+T37+AL37),0,Q37)</f>
        <v>0</v>
      </c>
      <c r="AW36" s="1036"/>
      <c r="AX36" s="1037"/>
      <c r="AY36" s="1038">
        <f>AS36*10000000+AT36*100000+AX36*100+(100-AV36)</f>
        <v>100</v>
      </c>
    </row>
    <row r="37" spans="1:51" ht="20.100000000000001" customHeight="1">
      <c r="A37" s="1017"/>
      <c r="B37" s="1063"/>
      <c r="C37" s="1040"/>
      <c r="D37" s="1041"/>
      <c r="E37" s="1042"/>
      <c r="F37" s="1046" t="str">
        <f>IF(ISERR(INDEX(予選成績,F36,H36*7-3)),"",IF(INDEX(予選成績,F36,H36*7-3)="","",INDEX(予選成績,F36,H36*7-3)))</f>
        <v/>
      </c>
      <c r="G37" s="1315" t="s">
        <v>4</v>
      </c>
      <c r="H37" s="1047" t="str">
        <f>IF(ISERR(INDEX(予選成績,F36,H36*7)),"",IF(INDEX(予選成績,F36,H36*7)="","",INDEX(予選成績,F36,H36*7)))</f>
        <v/>
      </c>
      <c r="I37" s="1102" t="str">
        <f>IF(ISERR(INDEX(予選成績,I36,K36*7-3)),"",IF(INDEX(予選成績,I36,K36*7-3)="","",INDEX(予選成績,I36,K36*7-3)))</f>
        <v/>
      </c>
      <c r="J37" s="1103" t="s">
        <v>4</v>
      </c>
      <c r="K37" s="1104" t="str">
        <f>IF(ISERR(INDEX(予選成績,I36,K36*7)),"",IF(INDEX(予選成績,I36,K36*7)="","",INDEX(予選成績,I36,K36*7)))</f>
        <v/>
      </c>
      <c r="L37" s="1102" t="str">
        <f>IF(ISERR(INDEX(予選成績,L36,N36*7-3)),"",IF(INDEX(予選成績,L36,N36*7-3)="","",INDEX(予選成績,L36,N36*7-3)))</f>
        <v/>
      </c>
      <c r="M37" s="1103" t="s">
        <v>4</v>
      </c>
      <c r="N37" s="1104" t="str">
        <f>IF(ISERR(INDEX(予選成績,L36,N36*7)),"",IF(INDEX(予選成績,L36,N36*7)="","",INDEX(予選成績,L36,N36*7)))</f>
        <v/>
      </c>
      <c r="O37" s="1043" t="str">
        <f>IF(ISERR(INDEX(予選成績,O36,Q36*7-3)),"",IF(INDEX(予選成績,O36,Q36*7-3)="","",INDEX(予選成績,O36,Q36*7-3)))</f>
        <v/>
      </c>
      <c r="P37" s="1044" t="s">
        <v>4</v>
      </c>
      <c r="Q37" s="1045" t="str">
        <f>IF(ISERR(INDEX(予選成績,O36,Q36*7)),"",IF(INDEX(予選成績,O36,Q36*7)="","",INDEX(予選成績,O36,Q36*7)))</f>
        <v/>
      </c>
      <c r="R37" s="1043" t="str">
        <f>IF(ISERR(INDEX(予選成績,R36,T36*7-3)),"",IF(INDEX(予選成績,R36,T36*7-3)="","",INDEX(予選成績,R36,T36*7-3)))</f>
        <v/>
      </c>
      <c r="S37" s="1044" t="s">
        <v>4</v>
      </c>
      <c r="T37" s="1045" t="str">
        <f>IF(ISERR(INDEX(予選成績,R36,T36*7)),"",IF(INDEX(予選成績,R36,T36*7)="","",INDEX(予選成績,R36,T36*7)))</f>
        <v/>
      </c>
      <c r="U37" s="1048"/>
      <c r="V37" s="1049"/>
      <c r="W37" s="1050"/>
      <c r="X37" s="1048"/>
      <c r="Y37" s="1049"/>
      <c r="Z37" s="1050"/>
      <c r="AA37" s="1048"/>
      <c r="AB37" s="1049"/>
      <c r="AC37" s="1050"/>
      <c r="AD37" s="1048"/>
      <c r="AE37" s="1049"/>
      <c r="AF37" s="1050"/>
      <c r="AG37" s="1048"/>
      <c r="AH37" s="1049"/>
      <c r="AI37" s="1050"/>
      <c r="AJ37" s="1043" t="str">
        <f>IF(ISERR(INDEX(予選成績,AJ36,AL36*7-3)),"",IF(INDEX(予選成績,AJ36,AL36*7-3)="","",INDEX(予選成績,AJ36,AL36*7-3)))</f>
        <v/>
      </c>
      <c r="AK37" s="1044" t="s">
        <v>4</v>
      </c>
      <c r="AL37" s="1045" t="str">
        <f>IF(ISERR(INDEX(予選成績,AJ36,AL36*7)),"",IF(INDEX(予選成績,AJ36,AL36*7)="","",INDEX(予選成績,AJ36,AL36*7)))</f>
        <v/>
      </c>
      <c r="AM37" s="1105"/>
      <c r="AN37" s="1106"/>
      <c r="AO37" s="1107"/>
      <c r="AP37" s="1051"/>
      <c r="AQ37" s="1051"/>
      <c r="AR37" s="1051"/>
      <c r="AS37" s="1052"/>
      <c r="AT37" s="1053"/>
      <c r="AU37" s="1080"/>
      <c r="AV37" s="1081"/>
      <c r="AW37" s="1056"/>
      <c r="AX37" s="1057"/>
      <c r="AY37" s="1038"/>
    </row>
    <row r="38" spans="1:51" ht="20.100000000000001" customHeight="1">
      <c r="A38" s="1017" t="s">
        <v>12</v>
      </c>
      <c r="B38" s="1059" t="str">
        <f>IF(A38="","＊＊＊＊＊＊＊＊＊＊",IF(ISNA(VLOOKUP(A38,参加ＴＭ,2,FALSE)),"",VLOOKUP(A38,参加ＴＭ,2,FALSE)))</f>
        <v>大林ファイターズリトル</v>
      </c>
      <c r="C38" s="1316"/>
      <c r="D38" s="1314" t="str">
        <f>IF(C39="","",IF(C39=E39,"△",IF(C39&gt;E39,"○","×")))</f>
        <v/>
      </c>
      <c r="E38" s="1027"/>
      <c r="F38" s="1019"/>
      <c r="G38" s="1020"/>
      <c r="H38" s="1021"/>
      <c r="I38" s="1096"/>
      <c r="J38" s="1097"/>
      <c r="K38" s="1098"/>
      <c r="L38" s="1022">
        <v>19</v>
      </c>
      <c r="M38" s="1023" t="str">
        <f>IF(L39="","",IF(L39=N39,"△",IF(L39&gt;N39,"○","×")))</f>
        <v/>
      </c>
      <c r="N38" s="1024">
        <v>2</v>
      </c>
      <c r="O38" s="1022">
        <v>7</v>
      </c>
      <c r="P38" s="1023" t="str">
        <f>IF(O39="","",IF(O39=Q39,"△",IF(O39&gt;Q39,"○","×")))</f>
        <v/>
      </c>
      <c r="Q38" s="1024">
        <v>1</v>
      </c>
      <c r="R38" s="1022">
        <v>16</v>
      </c>
      <c r="S38" s="1023" t="str">
        <f>IF(R39="","",IF(R39=T39,"△",IF(R39&gt;T39,"○","×")))</f>
        <v/>
      </c>
      <c r="T38" s="1024">
        <v>2</v>
      </c>
      <c r="U38" s="1028"/>
      <c r="V38" s="1109"/>
      <c r="W38" s="1030"/>
      <c r="X38" s="1028"/>
      <c r="Y38" s="1109"/>
      <c r="Z38" s="1030"/>
      <c r="AA38" s="1028"/>
      <c r="AB38" s="1109"/>
      <c r="AC38" s="1030"/>
      <c r="AD38" s="1028"/>
      <c r="AE38" s="1109"/>
      <c r="AF38" s="1030"/>
      <c r="AG38" s="1028"/>
      <c r="AH38" s="1029"/>
      <c r="AI38" s="1030"/>
      <c r="AJ38" s="1096"/>
      <c r="AK38" s="1097"/>
      <c r="AL38" s="1098"/>
      <c r="AM38" s="1099"/>
      <c r="AN38" s="1100"/>
      <c r="AO38" s="1101"/>
      <c r="AP38" s="1031">
        <f>COUNTIF($C38:$AI38,"○")</f>
        <v>0</v>
      </c>
      <c r="AQ38" s="1031">
        <f>COUNTIF($C38:$AI38,"△")</f>
        <v>0</v>
      </c>
      <c r="AR38" s="1031">
        <f>COUNTIF($C38:$AI38,"×")</f>
        <v>0</v>
      </c>
      <c r="AS38" s="1032">
        <f>AP38*2+AQ38</f>
        <v>0</v>
      </c>
      <c r="AT38" s="1033">
        <f>IF(ISERROR(C39+L39+O39),0,R39)</f>
        <v>0</v>
      </c>
      <c r="AU38" s="1078" t="s">
        <v>4</v>
      </c>
      <c r="AV38" s="1079">
        <f>IF(ISERROR(E39+Q39+T39),0,N39)</f>
        <v>0</v>
      </c>
      <c r="AW38" s="1036"/>
      <c r="AX38" s="1037"/>
      <c r="AY38" s="1038">
        <f>AS38*10000000+AT38*100000+AX38*100+(100-AV38)</f>
        <v>100</v>
      </c>
    </row>
    <row r="39" spans="1:51" ht="20.100000000000001" customHeight="1">
      <c r="A39" s="1017"/>
      <c r="B39" s="1063"/>
      <c r="C39" s="1046" t="str">
        <f>IF(H37="","",H37)</f>
        <v/>
      </c>
      <c r="D39" s="1315" t="s">
        <v>4</v>
      </c>
      <c r="E39" s="1047" t="str">
        <f>IF(F37="","",F37)</f>
        <v/>
      </c>
      <c r="F39" s="1040"/>
      <c r="G39" s="1041"/>
      <c r="H39" s="1042"/>
      <c r="I39" s="1102" t="str">
        <f>IF(ISERR(INDEX(予選成績,I38,K38*7-3)),"",IF(INDEX(予選成績,I38,K38*7-3)="","",INDEX(予選成績,I38,K38*7-3)))</f>
        <v/>
      </c>
      <c r="J39" s="1103" t="s">
        <v>4</v>
      </c>
      <c r="K39" s="1107" t="str">
        <f>IF(ISERR(INDEX(予選成績,I38,K38*7)),"",IF(INDEX(予選成績,I38,K38*7)="","",INDEX(予選成績,I38,K38*7)))</f>
        <v>チーム</v>
      </c>
      <c r="L39" s="1043" t="str">
        <f>IF(ISERR(INDEX(予選成績,L38,N38*7-3)),"",IF(INDEX(予選成績,L38,N38*7-3)="","",INDEX(予選成績,L38,N38*7-3)))</f>
        <v/>
      </c>
      <c r="M39" s="1044" t="s">
        <v>4</v>
      </c>
      <c r="N39" s="1045" t="str">
        <f>IF(ISERR(INDEX(予選成績,L38,N38*7)),"",IF(INDEX(予選成績,L38,N38*7)="","",INDEX(予選成績,L38,N38*7)))</f>
        <v/>
      </c>
      <c r="O39" s="1043" t="str">
        <f>IF(ISERR(INDEX(予選成績,O38,Q38*7-3)),"",IF(INDEX(予選成績,O38,Q38*7-3)="","",INDEX(予選成績,O38,Q38*7-3)))</f>
        <v/>
      </c>
      <c r="P39" s="1044" t="s">
        <v>4</v>
      </c>
      <c r="Q39" s="1045" t="str">
        <f>IF(ISERR(INDEX(予選成績,O38,Q38*7)),"",IF(INDEX(予選成績,O38,Q38*7)="","",INDEX(予選成績,O38,Q38*7)))</f>
        <v/>
      </c>
      <c r="R39" s="1043" t="str">
        <f>IF(ISERR(INDEX(予選成績,R38,T38*7-3)),"",IF(INDEX(予選成績,R38,T38*7-3)="","",INDEX(予選成績,R38,T38*7-3)))</f>
        <v/>
      </c>
      <c r="S39" s="1044" t="s">
        <v>4</v>
      </c>
      <c r="T39" s="1045" t="str">
        <f>IF(ISERR(INDEX(予選成績,R38,T38*7)),"",IF(INDEX(予選成績,R38,T38*7)="","",INDEX(予選成績,R38,T38*7)))</f>
        <v/>
      </c>
      <c r="U39" s="1048"/>
      <c r="V39" s="1049"/>
      <c r="W39" s="1050"/>
      <c r="X39" s="1048"/>
      <c r="Y39" s="1049"/>
      <c r="Z39" s="1050"/>
      <c r="AA39" s="1048"/>
      <c r="AB39" s="1049"/>
      <c r="AC39" s="1050"/>
      <c r="AD39" s="1048"/>
      <c r="AE39" s="1049"/>
      <c r="AF39" s="1050"/>
      <c r="AG39" s="1048"/>
      <c r="AH39" s="1049"/>
      <c r="AI39" s="1050"/>
      <c r="AJ39" s="1102" t="str">
        <f>IF(ISERR(INDEX(予選成績,AJ38,AL38*7-3)),"",IF(INDEX(予選成績,AJ38,AL38*7-3)="","",INDEX(予選成績,AJ38,AL38*7-3)))</f>
        <v/>
      </c>
      <c r="AK39" s="1103" t="s">
        <v>4</v>
      </c>
      <c r="AL39" s="1104" t="str">
        <f>IF(ISERR(INDEX(予選成績,AJ38,AL38*7)),"",IF(INDEX(予選成績,AJ38,AL38*7)="","",INDEX(予選成績,AJ38,AL38*7)))</f>
        <v/>
      </c>
      <c r="AM39" s="1105"/>
      <c r="AN39" s="1106"/>
      <c r="AO39" s="1107"/>
      <c r="AP39" s="1051"/>
      <c r="AQ39" s="1051"/>
      <c r="AR39" s="1051"/>
      <c r="AS39" s="1052"/>
      <c r="AT39" s="1053"/>
      <c r="AU39" s="1080"/>
      <c r="AV39" s="1081"/>
      <c r="AW39" s="1056"/>
      <c r="AX39" s="1057"/>
      <c r="AY39" s="1038"/>
    </row>
    <row r="40" spans="1:51" ht="20.100000000000001" customHeight="1">
      <c r="A40" s="1017" t="s">
        <v>19</v>
      </c>
      <c r="B40" s="1059" t="str">
        <f>IF(A40="","＊＊＊＊＊＊＊＊＊＊",IF(ISNA(VLOOKUP(A40,参加ＴＭ,2,FALSE)),"",VLOOKUP(A40,参加ＴＭ,2,FALSE)))</f>
        <v>やまっこファイターズ</v>
      </c>
      <c r="C40" s="1108"/>
      <c r="D40" s="1097" t="str">
        <f>IF(C41="","",IF(C41=E41,"△",IF(C41&gt;E41,"○","×")))</f>
        <v/>
      </c>
      <c r="E40" s="1098"/>
      <c r="F40" s="1108"/>
      <c r="G40" s="1097" t="str">
        <f>IF(F41="","",IF(F41=H41,"△",IF(F41&gt;H41,"○","×")))</f>
        <v/>
      </c>
      <c r="H40" s="1098"/>
      <c r="I40" s="1019"/>
      <c r="J40" s="1020"/>
      <c r="K40" s="1021"/>
      <c r="L40" s="1022">
        <v>4</v>
      </c>
      <c r="M40" s="1023" t="str">
        <f>IF(L41="","",IF(L41=N41,"△",IF(L41&gt;N41,"○","×")))</f>
        <v/>
      </c>
      <c r="N40" s="1024">
        <v>3</v>
      </c>
      <c r="O40" s="1022">
        <v>17</v>
      </c>
      <c r="P40" s="1023" t="str">
        <f>IF(O41="","",IF(O41=Q41,"△",IF(O41&gt;Q41,"○","×")))</f>
        <v/>
      </c>
      <c r="Q40" s="1024">
        <v>1</v>
      </c>
      <c r="R40" s="1022">
        <v>21</v>
      </c>
      <c r="S40" s="1023" t="str">
        <f>IF(R41="","",IF(R41=T41,"△",IF(R41&gt;T41,"○","×")))</f>
        <v/>
      </c>
      <c r="T40" s="1024">
        <v>3</v>
      </c>
      <c r="U40" s="1028"/>
      <c r="V40" s="1029"/>
      <c r="W40" s="1030"/>
      <c r="X40" s="1028"/>
      <c r="Y40" s="1029"/>
      <c r="Z40" s="1030"/>
      <c r="AA40" s="1028"/>
      <c r="AB40" s="1029"/>
      <c r="AC40" s="1030"/>
      <c r="AD40" s="1028"/>
      <c r="AE40" s="1029"/>
      <c r="AF40" s="1030"/>
      <c r="AG40" s="1028"/>
      <c r="AH40" s="1109"/>
      <c r="AI40" s="1030"/>
      <c r="AJ40" s="1022">
        <v>21</v>
      </c>
      <c r="AK40" s="1023" t="str">
        <f>IF(AJ41="","",IF(AJ41=AL41,"△",IF(AJ41&gt;AL41,"○","×")))</f>
        <v/>
      </c>
      <c r="AL40" s="1024">
        <v>3</v>
      </c>
      <c r="AM40" s="1099"/>
      <c r="AN40" s="1100"/>
      <c r="AO40" s="1101"/>
      <c r="AP40" s="1031">
        <f>COUNTIF($C40:$AI40,"○")</f>
        <v>0</v>
      </c>
      <c r="AQ40" s="1031">
        <f>COUNTIF($C40:$AI40,"△")</f>
        <v>0</v>
      </c>
      <c r="AR40" s="1031">
        <f>COUNTIF($C40:$AI40,"×")</f>
        <v>0</v>
      </c>
      <c r="AS40" s="1032">
        <f>AP40*2+AQ40</f>
        <v>0</v>
      </c>
      <c r="AT40" s="1033">
        <f>IF(ISERROR(L41+O41+R41),0,AJ41)</f>
        <v>0</v>
      </c>
      <c r="AU40" s="1078" t="s">
        <v>4</v>
      </c>
      <c r="AV40" s="1079">
        <f>IF(ISERROR(N41+T41+AL41),0,Q41)</f>
        <v>0</v>
      </c>
      <c r="AW40" s="1036"/>
      <c r="AX40" s="1037"/>
      <c r="AY40" s="1038">
        <f>AS40*10000000+AT40*100000+AX40*100+(100-AV40)</f>
        <v>100</v>
      </c>
    </row>
    <row r="41" spans="1:51" ht="20.100000000000001" customHeight="1">
      <c r="A41" s="1017"/>
      <c r="B41" s="1063"/>
      <c r="C41" s="1102" t="str">
        <f>IF(K37="","",K37)</f>
        <v/>
      </c>
      <c r="D41" s="1103" t="s">
        <v>4</v>
      </c>
      <c r="E41" s="1104" t="str">
        <f>IF(I37="","",I37)</f>
        <v/>
      </c>
      <c r="F41" s="1102"/>
      <c r="G41" s="1103" t="s">
        <v>4</v>
      </c>
      <c r="H41" s="1104" t="str">
        <f>IF(I39="","",I39)</f>
        <v/>
      </c>
      <c r="I41" s="1040"/>
      <c r="J41" s="1041"/>
      <c r="K41" s="1042"/>
      <c r="L41" s="1043" t="str">
        <f>IF(ISERR(INDEX(予選成績,L40,N40*7-3)),"",IF(INDEX(予選成績,L40,N40*7-3)="","",INDEX(予選成績,L40,N40*7-3)))</f>
        <v/>
      </c>
      <c r="M41" s="1044" t="s">
        <v>4</v>
      </c>
      <c r="N41" s="1045" t="str">
        <f>IF(ISERR(INDEX(予選成績,L40,N40*7)),"",IF(INDEX(予選成績,L40,N40*7)="","",INDEX(予選成績,L40,N40*7)))</f>
        <v/>
      </c>
      <c r="O41" s="1043" t="str">
        <f>IF(ISERR(INDEX(予選成績,O40,Q40*7-3)),"",IF(INDEX(予選成績,O40,Q40*7-3)="","",INDEX(予選成績,O40,Q40*7-3)))</f>
        <v/>
      </c>
      <c r="P41" s="1044" t="s">
        <v>4</v>
      </c>
      <c r="Q41" s="1045" t="str">
        <f>IF(ISERR(INDEX(予選成績,O40,Q40*7)),"",IF(INDEX(予選成績,O40,Q40*7)="","",INDEX(予選成績,O40,Q40*7)))</f>
        <v/>
      </c>
      <c r="R41" s="1043" t="str">
        <f>IF(ISERR(INDEX(予選成績,R40,T40*7-3)),"",IF(INDEX(予選成績,R40,T40*7-3)="","",INDEX(予選成績,R40,T40*7-3)))</f>
        <v/>
      </c>
      <c r="S41" s="1044" t="s">
        <v>4</v>
      </c>
      <c r="T41" s="1045" t="str">
        <f>IF(ISERR(INDEX(予選成績,R40,T40*7)),"",IF(INDEX(予選成績,R40,T40*7)="","",INDEX(予選成績,R40,T40*7)))</f>
        <v/>
      </c>
      <c r="U41" s="1048"/>
      <c r="V41" s="1049"/>
      <c r="W41" s="1050"/>
      <c r="X41" s="1048"/>
      <c r="Y41" s="1049"/>
      <c r="Z41" s="1050"/>
      <c r="AA41" s="1048"/>
      <c r="AB41" s="1049"/>
      <c r="AC41" s="1050"/>
      <c r="AD41" s="1048"/>
      <c r="AE41" s="1049"/>
      <c r="AF41" s="1050"/>
      <c r="AG41" s="1048"/>
      <c r="AH41" s="1049"/>
      <c r="AI41" s="1050"/>
      <c r="AJ41" s="1043" t="str">
        <f>IF(ISERR(INDEX(予選成績,AJ40,AL40*7-3)),"",IF(INDEX(予選成績,AJ40,AL40*7-3)="","",INDEX(予選成績,AJ40,AL40*7-3)))</f>
        <v/>
      </c>
      <c r="AK41" s="1044" t="s">
        <v>4</v>
      </c>
      <c r="AL41" s="1045" t="str">
        <f>IF(ISERR(INDEX(予選成績,AJ40,AL40*7)),"",IF(INDEX(予選成績,AJ40,AL40*7)="","",INDEX(予選成績,AJ40,AL40*7)))</f>
        <v/>
      </c>
      <c r="AM41" s="1105"/>
      <c r="AN41" s="1106"/>
      <c r="AO41" s="1107"/>
      <c r="AP41" s="1051"/>
      <c r="AQ41" s="1051"/>
      <c r="AR41" s="1051"/>
      <c r="AS41" s="1052"/>
      <c r="AT41" s="1053"/>
      <c r="AU41" s="1080"/>
      <c r="AV41" s="1081"/>
      <c r="AW41" s="1056"/>
      <c r="AX41" s="1057"/>
      <c r="AY41" s="1038"/>
    </row>
    <row r="42" spans="1:51" ht="20.100000000000001" customHeight="1">
      <c r="A42" s="1017" t="s">
        <v>18</v>
      </c>
      <c r="B42" s="1059" t="str">
        <f>IF(A42="","＊＊＊＊＊＊＊＊＊＊",IF(ISNA(VLOOKUP(A42,参加ＴＭ,2,FALSE)),"",VLOOKUP(A42,参加ＴＭ,2,FALSE)))</f>
        <v>かみごうドッジC</v>
      </c>
      <c r="C42" s="1108"/>
      <c r="D42" s="1097" t="str">
        <f>IF(C43="","",IF(C43=E43,"△",IF(C43&gt;E43,"○","×")))</f>
        <v/>
      </c>
      <c r="E42" s="1098"/>
      <c r="F42" s="1058"/>
      <c r="G42" s="1023" t="str">
        <f>IF(F43="","",IF(F43=H43,"△",IF(F43&gt;H43,"○","×")))</f>
        <v/>
      </c>
      <c r="H42" s="1024"/>
      <c r="I42" s="1058"/>
      <c r="J42" s="1023" t="str">
        <f>IF(I43="","",IF(I43=K43,"△",IF(I43&gt;K43,"○","×")))</f>
        <v/>
      </c>
      <c r="K42" s="1061"/>
      <c r="L42" s="1019"/>
      <c r="M42" s="1020"/>
      <c r="N42" s="1021"/>
      <c r="O42" s="1096"/>
      <c r="P42" s="1097" t="str">
        <f>IF(O43="","",IF(O43=Q43,"△",IF(O43&gt;Q43,"○","×")))</f>
        <v/>
      </c>
      <c r="Q42" s="1098"/>
      <c r="R42" s="1022">
        <v>12</v>
      </c>
      <c r="S42" s="1023" t="str">
        <f>IF(R43="","",IF(R43=T43,"△",IF(R43&gt;T43,"○","×")))</f>
        <v/>
      </c>
      <c r="T42" s="1024">
        <v>2</v>
      </c>
      <c r="U42" s="1028"/>
      <c r="V42" s="1109"/>
      <c r="W42" s="1030"/>
      <c r="X42" s="1028"/>
      <c r="Y42" s="1109"/>
      <c r="Z42" s="1030"/>
      <c r="AA42" s="1028"/>
      <c r="AB42" s="1109"/>
      <c r="AC42" s="1030"/>
      <c r="AD42" s="1028"/>
      <c r="AE42" s="1109"/>
      <c r="AF42" s="1030"/>
      <c r="AG42" s="1028"/>
      <c r="AH42" s="1029"/>
      <c r="AI42" s="1030"/>
      <c r="AJ42" s="1022">
        <v>12</v>
      </c>
      <c r="AK42" s="1023" t="str">
        <f>IF(AJ43="","",IF(AJ43=AL43,"△",IF(AJ43&gt;AL43,"○","×")))</f>
        <v/>
      </c>
      <c r="AL42" s="1024">
        <v>2</v>
      </c>
      <c r="AM42" s="1099"/>
      <c r="AN42" s="1100"/>
      <c r="AO42" s="1101"/>
      <c r="AP42" s="1031">
        <f>COUNTIF($C42:$AI42,"○")</f>
        <v>0</v>
      </c>
      <c r="AQ42" s="1031">
        <f>COUNTIF($C42:$AI42,"△")</f>
        <v>0</v>
      </c>
      <c r="AR42" s="1031">
        <f>COUNTIF($C42:$AI42,"×")</f>
        <v>0</v>
      </c>
      <c r="AS42" s="1032">
        <f>AP42*2+AQ42</f>
        <v>0</v>
      </c>
      <c r="AT42" s="1033">
        <f t="shared" ref="AT42:AT49" si="0">IF(ISERROR(F43+O43+R43),0,AJ43)</f>
        <v>0</v>
      </c>
      <c r="AU42" s="1078" t="s">
        <v>4</v>
      </c>
      <c r="AV42" s="1079">
        <f>IF(ISERROR(H43+T43+AL43),0,K43)</f>
        <v>0</v>
      </c>
      <c r="AW42" s="1036"/>
      <c r="AX42" s="1037"/>
      <c r="AY42" s="1038">
        <f>AS42*10000000+AT42*100000+AX42*100+(100-AV42)</f>
        <v>100</v>
      </c>
    </row>
    <row r="43" spans="1:51" ht="20.100000000000001" customHeight="1">
      <c r="A43" s="1017"/>
      <c r="B43" s="1063"/>
      <c r="C43" s="1102" t="str">
        <f>IF(N37="","",N37)</f>
        <v/>
      </c>
      <c r="D43" s="1103" t="s">
        <v>4</v>
      </c>
      <c r="E43" s="1104" t="str">
        <f>IF(L37="","",L37)</f>
        <v/>
      </c>
      <c r="F43" s="1043" t="str">
        <f>IF(N39="","",N39)</f>
        <v/>
      </c>
      <c r="G43" s="1044" t="s">
        <v>4</v>
      </c>
      <c r="H43" s="1045" t="str">
        <f>IF(L39="","",L39)</f>
        <v/>
      </c>
      <c r="I43" s="1043" t="str">
        <f>IF(N41="","",N41)</f>
        <v/>
      </c>
      <c r="J43" s="1044" t="s">
        <v>4</v>
      </c>
      <c r="K43" s="1064" t="str">
        <f>IF(L41="","",L41)</f>
        <v/>
      </c>
      <c r="L43" s="1040"/>
      <c r="M43" s="1041"/>
      <c r="N43" s="1042"/>
      <c r="O43" s="1102" t="str">
        <f>IF(ISERR(INDEX(予選成績,O42,Q42*7-3)),"",IF(INDEX(予選成績,O42,Q42*7-3)="","",INDEX(予選成績,O42,Q42*7-3)))</f>
        <v/>
      </c>
      <c r="P43" s="1103" t="s">
        <v>4</v>
      </c>
      <c r="Q43" s="1104" t="str">
        <f>IF(ISERR(INDEX(予選成績,O42,Q42*7)),"",IF(INDEX(予選成績,O42,Q42*7)="","",INDEX(予選成績,O42,Q42*7)))</f>
        <v/>
      </c>
      <c r="R43" s="1043" t="str">
        <f>IF(ISERR(INDEX(予選成績,R42,T42*7-3)),"",IF(INDEX(予選成績,R42,T42*7-3)="","",INDEX(予選成績,R42,T42*7-3)))</f>
        <v/>
      </c>
      <c r="S43" s="1044" t="s">
        <v>4</v>
      </c>
      <c r="T43" s="1045" t="str">
        <f>IF(ISERR(INDEX(予選成績,R42,T42*7)),"",IF(INDEX(予選成績,R42,T42*7)="","",INDEX(予選成績,R42,T42*7)))</f>
        <v/>
      </c>
      <c r="U43" s="1048"/>
      <c r="V43" s="1049"/>
      <c r="W43" s="1050"/>
      <c r="X43" s="1048"/>
      <c r="Y43" s="1049"/>
      <c r="Z43" s="1050"/>
      <c r="AA43" s="1048"/>
      <c r="AB43" s="1049"/>
      <c r="AC43" s="1050"/>
      <c r="AD43" s="1048"/>
      <c r="AE43" s="1049"/>
      <c r="AF43" s="1050"/>
      <c r="AG43" s="1048"/>
      <c r="AH43" s="1049"/>
      <c r="AI43" s="1050"/>
      <c r="AJ43" s="1043" t="str">
        <f>IF(ISERR(INDEX(予選成績,AJ42,AL42*7-3)),"",IF(INDEX(予選成績,AJ42,AL42*7-3)="","",INDEX(予選成績,AJ42,AL42*7-3)))</f>
        <v/>
      </c>
      <c r="AK43" s="1044" t="s">
        <v>4</v>
      </c>
      <c r="AL43" s="1045" t="str">
        <f>IF(ISERR(INDEX(予選成績,AJ42,AL42*7)),"",IF(INDEX(予選成績,AJ42,AL42*7)="","",INDEX(予選成績,AJ42,AL42*7)))</f>
        <v/>
      </c>
      <c r="AM43" s="1105"/>
      <c r="AN43" s="1106"/>
      <c r="AO43" s="1107"/>
      <c r="AP43" s="1051"/>
      <c r="AQ43" s="1051"/>
      <c r="AR43" s="1051"/>
      <c r="AS43" s="1052"/>
      <c r="AT43" s="1053"/>
      <c r="AU43" s="1080"/>
      <c r="AV43" s="1081"/>
      <c r="AW43" s="1056"/>
      <c r="AX43" s="1057"/>
      <c r="AY43" s="1038"/>
    </row>
    <row r="44" spans="1:51" ht="20.100000000000001" customHeight="1">
      <c r="A44" s="1017" t="s">
        <v>94</v>
      </c>
      <c r="B44" s="1059" t="str">
        <f>IF(A44="","＊＊＊＊＊＊＊＊＊＊",IF(ISNA(VLOOKUP(A44,参加ＴＭ,2,FALSE)),"",VLOOKUP(A44,参加ＴＭ,2,FALSE)))</f>
        <v>ミラクル☆キッズ</v>
      </c>
      <c r="C44" s="1058"/>
      <c r="D44" s="1023" t="str">
        <f>IF(C45="","",IF(C45=E45,"△",IF(C45&gt;E45,"○","×")))</f>
        <v/>
      </c>
      <c r="E44" s="1024"/>
      <c r="F44" s="1058"/>
      <c r="G44" s="1023" t="str">
        <f>IF(F45="","",IF(F45=H45,"△",IF(F45&gt;H45,"○","×")))</f>
        <v/>
      </c>
      <c r="H44" s="1024"/>
      <c r="I44" s="1058"/>
      <c r="J44" s="1023" t="str">
        <f>IF(I45="","",IF(I45=K45,"△",IF(I45&gt;K45,"○","×")))</f>
        <v/>
      </c>
      <c r="K44" s="1024"/>
      <c r="L44" s="1108"/>
      <c r="M44" s="1097" t="str">
        <f>IF(L45="","",IF(L45=N45,"△",IF(L45&gt;N45,"○","×")))</f>
        <v/>
      </c>
      <c r="N44" s="1098"/>
      <c r="O44" s="1019"/>
      <c r="P44" s="1020"/>
      <c r="Q44" s="1021"/>
      <c r="R44" s="1096"/>
      <c r="S44" s="1097"/>
      <c r="T44" s="1098"/>
      <c r="U44" s="1028"/>
      <c r="V44" s="1029"/>
      <c r="W44" s="1030"/>
      <c r="X44" s="1028"/>
      <c r="Y44" s="1029"/>
      <c r="Z44" s="1030"/>
      <c r="AA44" s="1028"/>
      <c r="AB44" s="1029"/>
      <c r="AC44" s="1030"/>
      <c r="AD44" s="1028"/>
      <c r="AE44" s="1029"/>
      <c r="AF44" s="1030"/>
      <c r="AG44" s="1028"/>
      <c r="AH44" s="1109"/>
      <c r="AI44" s="1030"/>
      <c r="AJ44" s="1022">
        <v>19</v>
      </c>
      <c r="AK44" s="1023" t="str">
        <f>IF(AJ45="","",IF(AJ45=AL45,"△",IF(AJ45&gt;AL45,"○","×")))</f>
        <v/>
      </c>
      <c r="AL44" s="1024">
        <v>3</v>
      </c>
      <c r="AM44" s="1099"/>
      <c r="AN44" s="1100"/>
      <c r="AO44" s="1101"/>
      <c r="AP44" s="1031">
        <f>COUNTIF($C44:$AI44,"○")</f>
        <v>0</v>
      </c>
      <c r="AQ44" s="1031">
        <f>COUNTIF($C44:$AI44,"△")</f>
        <v>0</v>
      </c>
      <c r="AR44" s="1031">
        <f>COUNTIF($C44:$AI44,"×")</f>
        <v>0</v>
      </c>
      <c r="AS44" s="1032">
        <f>AP44*2+AQ44</f>
        <v>0</v>
      </c>
      <c r="AT44" s="1033">
        <f>IF(ISERROR(C45+F45+I45),0,AJ45)</f>
        <v>0</v>
      </c>
      <c r="AU44" s="1078" t="s">
        <v>4</v>
      </c>
      <c r="AV44" s="1079">
        <f>IF(ISERROR(E45+K45+AL45),0,H45)</f>
        <v>0</v>
      </c>
      <c r="AW44" s="1036"/>
      <c r="AX44" s="1037"/>
      <c r="AY44" s="1038">
        <f>AS44*10000000+AT44*100000+AX44*100+(100-AV44)</f>
        <v>100</v>
      </c>
    </row>
    <row r="45" spans="1:51" ht="20.100000000000001" customHeight="1">
      <c r="A45" s="1017"/>
      <c r="B45" s="1063"/>
      <c r="C45" s="1043" t="str">
        <f>IF(Q37="","",Q37)</f>
        <v/>
      </c>
      <c r="D45" s="1044" t="s">
        <v>4</v>
      </c>
      <c r="E45" s="1045" t="str">
        <f>IF(O37="","",O37)</f>
        <v/>
      </c>
      <c r="F45" s="1043" t="str">
        <f>IF(Q39="","",Q39)</f>
        <v/>
      </c>
      <c r="G45" s="1044" t="s">
        <v>4</v>
      </c>
      <c r="H45" s="1045" t="str">
        <f>IF(O39="","",O39)</f>
        <v/>
      </c>
      <c r="I45" s="1043" t="str">
        <f>IF(Q41="","",Q41)</f>
        <v/>
      </c>
      <c r="J45" s="1044" t="s">
        <v>4</v>
      </c>
      <c r="K45" s="1045" t="str">
        <f>IF(O41="","",O41)</f>
        <v/>
      </c>
      <c r="L45" s="1102" t="str">
        <f>IF(Q43="","",Q43)</f>
        <v/>
      </c>
      <c r="M45" s="1103" t="s">
        <v>4</v>
      </c>
      <c r="N45" s="1104" t="str">
        <f>IF(O43="","",O43)</f>
        <v/>
      </c>
      <c r="O45" s="1040"/>
      <c r="P45" s="1041"/>
      <c r="Q45" s="1042"/>
      <c r="R45" s="1102" t="str">
        <f>IF(ISERR(INDEX(予選成績,R44,T44*7-3)),"",IF(INDEX(予選成績,R44,T44*7-3)="","",INDEX(予選成績,R44,T44*7-3)))</f>
        <v/>
      </c>
      <c r="S45" s="1103" t="s">
        <v>4</v>
      </c>
      <c r="T45" s="1104" t="str">
        <f>IF(ISERR(INDEX(予選成績,R44,T44*7)),"",IF(INDEX(予選成績,R44,T44*7)="","",INDEX(予選成績,R44,T44*7)))</f>
        <v/>
      </c>
      <c r="U45" s="1048"/>
      <c r="V45" s="1049"/>
      <c r="W45" s="1050"/>
      <c r="X45" s="1048"/>
      <c r="Y45" s="1049"/>
      <c r="Z45" s="1050"/>
      <c r="AA45" s="1048"/>
      <c r="AB45" s="1049"/>
      <c r="AC45" s="1050"/>
      <c r="AD45" s="1048"/>
      <c r="AE45" s="1049"/>
      <c r="AF45" s="1050"/>
      <c r="AG45" s="1048"/>
      <c r="AH45" s="1049"/>
      <c r="AI45" s="1050"/>
      <c r="AJ45" s="1043" t="str">
        <f>IF(ISERR(INDEX(予選成績,AJ44,AL44*7-3)),"",IF(INDEX(予選成績,AJ44,AL44*7-3)="","",INDEX(予選成績,AJ44,AL44*7-3)))</f>
        <v/>
      </c>
      <c r="AK45" s="1044" t="s">
        <v>4</v>
      </c>
      <c r="AL45" s="1045" t="str">
        <f>IF(ISERR(INDEX(予選成績,AJ44,AL44*7)),"",IF(INDEX(予選成績,AJ44,AL44*7)="","",INDEX(予選成績,AJ44,AL44*7)))</f>
        <v/>
      </c>
      <c r="AM45" s="1105"/>
      <c r="AN45" s="1106"/>
      <c r="AO45" s="1107"/>
      <c r="AP45" s="1051"/>
      <c r="AQ45" s="1051"/>
      <c r="AR45" s="1051"/>
      <c r="AS45" s="1052"/>
      <c r="AT45" s="1053"/>
      <c r="AU45" s="1080"/>
      <c r="AV45" s="1081"/>
      <c r="AW45" s="1056"/>
      <c r="AX45" s="1057"/>
      <c r="AY45" s="1038"/>
    </row>
    <row r="46" spans="1:51" ht="20.100000000000001" customHeight="1">
      <c r="A46" s="1017" t="s">
        <v>109</v>
      </c>
      <c r="B46" s="1059" t="str">
        <f>IF(A46="","＊＊＊＊＊＊＊＊＊＊",IF(ISNA(VLOOKUP(A46,参加ＴＭ,2,FALSE)),"",VLOOKUP(A46,参加ＴＭ,2,FALSE)))</f>
        <v>まえばやしキッズ</v>
      </c>
      <c r="C46" s="1058"/>
      <c r="D46" s="1060" t="str">
        <f>IF(C47="","",IF(C47=E47,"△",IF(C47&gt;E47,"○","×")))</f>
        <v/>
      </c>
      <c r="E46" s="1024"/>
      <c r="F46" s="1058"/>
      <c r="G46" s="1060" t="str">
        <f>IF(F47="","",IF(F47=H47,"△",IF(F47&gt;H47,"○","×")))</f>
        <v/>
      </c>
      <c r="H46" s="1024"/>
      <c r="I46" s="1058"/>
      <c r="J46" s="1060" t="str">
        <f>IF(I47="","",IF(I47=K47,"△",IF(I47&gt;K47,"○","×")))</f>
        <v/>
      </c>
      <c r="K46" s="1024"/>
      <c r="L46" s="1058"/>
      <c r="M46" s="1060" t="str">
        <f>IF(L47="","",IF(L47=N47,"△",IF(L47&gt;N47,"○","×")))</f>
        <v/>
      </c>
      <c r="N46" s="1024"/>
      <c r="O46" s="1096"/>
      <c r="P46" s="1097"/>
      <c r="Q46" s="1098"/>
      <c r="R46" s="1019"/>
      <c r="S46" s="1020"/>
      <c r="T46" s="1021"/>
      <c r="U46" s="1028"/>
      <c r="V46" s="1029"/>
      <c r="W46" s="1030"/>
      <c r="X46" s="1028"/>
      <c r="Y46" s="1029"/>
      <c r="Z46" s="1030"/>
      <c r="AA46" s="1028"/>
      <c r="AB46" s="1029"/>
      <c r="AC46" s="1030"/>
      <c r="AD46" s="1028"/>
      <c r="AE46" s="1029"/>
      <c r="AF46" s="1030"/>
      <c r="AG46" s="1028"/>
      <c r="AH46" s="1029"/>
      <c r="AI46" s="1030"/>
      <c r="AJ46" s="1110"/>
      <c r="AK46" s="1111"/>
      <c r="AL46" s="1112"/>
      <c r="AM46" s="1113"/>
      <c r="AN46" s="1114"/>
      <c r="AO46" s="1115"/>
      <c r="AP46" s="1031">
        <f>COUNTIF($C46:$AI46,"○")</f>
        <v>0</v>
      </c>
      <c r="AQ46" s="1031">
        <f>COUNTIF($C46:$AI46,"△")</f>
        <v>0</v>
      </c>
      <c r="AR46" s="1031">
        <f>COUNTIF($C46:$AI46,"×")</f>
        <v>0</v>
      </c>
      <c r="AS46" s="1032">
        <f>AP46*2+AQ46</f>
        <v>0</v>
      </c>
      <c r="AT46" s="1033">
        <f>IF(ISERROR(C47+F47+I47),0,L47)</f>
        <v>0</v>
      </c>
      <c r="AU46" s="1078" t="s">
        <v>4</v>
      </c>
      <c r="AV46" s="1079">
        <f>IF(ISERROR(E47+K47+N47),0,H47)</f>
        <v>0</v>
      </c>
      <c r="AW46" s="1036"/>
      <c r="AX46" s="1037"/>
      <c r="AY46" s="1038">
        <f>AS46*10000000+AT46*100000+AX46*100+(100-AV46)</f>
        <v>100</v>
      </c>
    </row>
    <row r="47" spans="1:51" ht="20.100000000000001" customHeight="1">
      <c r="A47" s="1017"/>
      <c r="B47" s="1063"/>
      <c r="C47" s="1043" t="str">
        <f>IF(T37="","",T35)</f>
        <v/>
      </c>
      <c r="D47" s="1044" t="s">
        <v>4</v>
      </c>
      <c r="E47" s="1045" t="str">
        <f>IF(R37="","",R35)</f>
        <v/>
      </c>
      <c r="F47" s="1043" t="str">
        <f>IF(T37="","",T37)</f>
        <v/>
      </c>
      <c r="G47" s="1044" t="s">
        <v>4</v>
      </c>
      <c r="H47" s="1045" t="str">
        <f>IF(R37="","",R37)</f>
        <v/>
      </c>
      <c r="I47" s="1043" t="str">
        <f>IF(T39="","",T39)</f>
        <v/>
      </c>
      <c r="J47" s="1044" t="s">
        <v>4</v>
      </c>
      <c r="K47" s="1045" t="str">
        <f>IF(R39="","",R39)</f>
        <v/>
      </c>
      <c r="L47" s="1043" t="str">
        <f>IF(T41="","",T41)</f>
        <v/>
      </c>
      <c r="M47" s="1044" t="s">
        <v>4</v>
      </c>
      <c r="N47" s="1045" t="str">
        <f>IF(R41="","",R41)</f>
        <v/>
      </c>
      <c r="O47" s="1102" t="str">
        <f>IF(ISERR(INDEX(予選成績,O46,Q46*7-3)),"",IF(INDEX(予選成績,O46,Q46*7-3)="","",INDEX(予選成績,O46,Q46*7-3)))</f>
        <v/>
      </c>
      <c r="P47" s="1103" t="s">
        <v>4</v>
      </c>
      <c r="Q47" s="1104" t="str">
        <f>IF(ISERR(INDEX(予選成績,O46,Q46*7)),"",IF(INDEX(予選成績,O46,Q46*7)="","",INDEX(予選成績,O46,Q46*7)))</f>
        <v/>
      </c>
      <c r="R47" s="1040"/>
      <c r="S47" s="1041"/>
      <c r="T47" s="1042"/>
      <c r="U47" s="1048"/>
      <c r="V47" s="1049"/>
      <c r="W47" s="1050"/>
      <c r="X47" s="1048"/>
      <c r="Y47" s="1049"/>
      <c r="Z47" s="1050"/>
      <c r="AA47" s="1048"/>
      <c r="AB47" s="1049"/>
      <c r="AC47" s="1050"/>
      <c r="AD47" s="1048"/>
      <c r="AE47" s="1049"/>
      <c r="AF47" s="1050"/>
      <c r="AG47" s="1048"/>
      <c r="AH47" s="1049"/>
      <c r="AI47" s="1050"/>
      <c r="AJ47" s="1116"/>
      <c r="AK47" s="1103" t="s">
        <v>4</v>
      </c>
      <c r="AL47" s="1117"/>
      <c r="AM47" s="1118"/>
      <c r="AN47" s="1119"/>
      <c r="AO47" s="1120"/>
      <c r="AP47" s="1051"/>
      <c r="AQ47" s="1051"/>
      <c r="AR47" s="1051"/>
      <c r="AS47" s="1052"/>
      <c r="AT47" s="1053"/>
      <c r="AU47" s="1080"/>
      <c r="AV47" s="1081"/>
      <c r="AW47" s="1056"/>
      <c r="AX47" s="1057"/>
      <c r="AY47" s="1038"/>
    </row>
    <row r="48" spans="1:51" ht="20.100000000000001" customHeight="1">
      <c r="A48" s="1017" t="s">
        <v>304</v>
      </c>
      <c r="B48" s="1059" t="str">
        <f>IF(A48="","＊＊＊＊＊＊＊＊＊＊",IF(ISNA(VLOOKUP(A48,参加ＴＭ,2,FALSE)),"",VLOOKUP(A48,参加ＴＭ,2,FALSE)))</f>
        <v>うめつぼドラゴンJr</v>
      </c>
      <c r="C48" s="1058"/>
      <c r="D48" s="1060" t="str">
        <f>IF(C49="","",IF(C49=E49,"△",IF(C49&gt;E49,"○","×")))</f>
        <v/>
      </c>
      <c r="E48" s="1024"/>
      <c r="F48" s="1058"/>
      <c r="G48" s="1060" t="str">
        <f>IF(F49="","",IF(F49=H49,"△",IF(F49&gt;H49,"○","×")))</f>
        <v/>
      </c>
      <c r="H48" s="1024"/>
      <c r="I48" s="1096"/>
      <c r="J48" s="1097"/>
      <c r="K48" s="1098"/>
      <c r="L48" s="1058"/>
      <c r="M48" s="1060" t="str">
        <f>IF(L49="","",IF(L49=N49,"△",IF(L49&gt;N49,"○","×")))</f>
        <v/>
      </c>
      <c r="N48" s="1024"/>
      <c r="O48" s="1058"/>
      <c r="P48" s="1060" t="str">
        <f>IF(O49="","",IF(O49=Q49,"△",IF(O49&gt;Q49,"○","×")))</f>
        <v/>
      </c>
      <c r="Q48" s="1024"/>
      <c r="R48" s="1096"/>
      <c r="S48" s="1097"/>
      <c r="T48" s="1098"/>
      <c r="U48" s="1028"/>
      <c r="V48" s="1029"/>
      <c r="W48" s="1030"/>
      <c r="X48" s="1028"/>
      <c r="Y48" s="1029"/>
      <c r="Z48" s="1030"/>
      <c r="AA48" s="1028"/>
      <c r="AB48" s="1029"/>
      <c r="AC48" s="1030"/>
      <c r="AD48" s="1028"/>
      <c r="AE48" s="1029"/>
      <c r="AF48" s="1030"/>
      <c r="AG48" s="1028"/>
      <c r="AH48" s="1029"/>
      <c r="AI48" s="1030"/>
      <c r="AJ48" s="1019"/>
      <c r="AK48" s="1020"/>
      <c r="AL48" s="1021"/>
      <c r="AM48" s="1113"/>
      <c r="AN48" s="1114"/>
      <c r="AO48" s="1115"/>
      <c r="AP48" s="1031">
        <f>COUNTIF($C48:$AI48,"○")</f>
        <v>0</v>
      </c>
      <c r="AQ48" s="1031">
        <f>COUNTIF($C48:$AI48,"△")</f>
        <v>0</v>
      </c>
      <c r="AR48" s="1031">
        <f>COUNTIF($C48:$AI48,"×")</f>
        <v>0</v>
      </c>
      <c r="AS48" s="1032">
        <f>AP48*2+AQ48</f>
        <v>0</v>
      </c>
      <c r="AT48" s="1033">
        <f>IF(ISERROR(C49+F49+L49),0,O49)</f>
        <v>0</v>
      </c>
      <c r="AU48" s="1078" t="s">
        <v>4</v>
      </c>
      <c r="AV48" s="1079">
        <f>IF(ISERROR(E49+N49+Q49),0,H49)</f>
        <v>0</v>
      </c>
      <c r="AW48" s="1036"/>
      <c r="AX48" s="1037"/>
      <c r="AY48" s="1038">
        <f>AS48*10000000+AT48*100000+AX48*100+(100-AV48)</f>
        <v>100</v>
      </c>
    </row>
    <row r="49" spans="1:51" ht="20.100000000000001" customHeight="1">
      <c r="A49" s="1017"/>
      <c r="B49" s="1063"/>
      <c r="C49" s="1043" t="str">
        <f>IF(T37="","",T37)</f>
        <v/>
      </c>
      <c r="D49" s="1044" t="s">
        <v>4</v>
      </c>
      <c r="E49" s="1045" t="str">
        <f>IF(R37="","",R37)</f>
        <v/>
      </c>
      <c r="F49" s="1043" t="str">
        <f>IF(T39="","",T39)</f>
        <v/>
      </c>
      <c r="G49" s="1044" t="s">
        <v>4</v>
      </c>
      <c r="H49" s="1045" t="str">
        <f>IF(R39="","",R39)</f>
        <v/>
      </c>
      <c r="I49" s="1102" t="str">
        <f>IF(ISERR(INDEX(予選成績,I48,K48*7-3)),"",IF(INDEX(予選成績,I48,K48*7-3)="","",INDEX(予選成績,I48,K48*7-3)))</f>
        <v/>
      </c>
      <c r="J49" s="1103" t="s">
        <v>4</v>
      </c>
      <c r="K49" s="1104"/>
      <c r="L49" s="1043" t="str">
        <f>IF(T43="","",T43)</f>
        <v/>
      </c>
      <c r="M49" s="1044" t="s">
        <v>4</v>
      </c>
      <c r="N49" s="1045" t="str">
        <f>IF(R43="","",R43)</f>
        <v/>
      </c>
      <c r="O49" s="1043" t="str">
        <f>IF(T45="","",T45)</f>
        <v/>
      </c>
      <c r="P49" s="1044" t="s">
        <v>4</v>
      </c>
      <c r="Q49" s="1045" t="str">
        <f>IF(R45="","",R45)</f>
        <v/>
      </c>
      <c r="R49" s="1102" t="str">
        <f>IF(ISERR(INDEX(予選成績,R48,T48*7-3)),"",IF(INDEX(予選成績,R48,T48*7-3)="","",INDEX(予選成績,R48,T48*7-3)))</f>
        <v/>
      </c>
      <c r="S49" s="1103" t="s">
        <v>4</v>
      </c>
      <c r="T49" s="1104"/>
      <c r="U49" s="1048"/>
      <c r="V49" s="1049"/>
      <c r="W49" s="1050"/>
      <c r="X49" s="1048"/>
      <c r="Y49" s="1049"/>
      <c r="Z49" s="1050"/>
      <c r="AA49" s="1048"/>
      <c r="AB49" s="1049"/>
      <c r="AC49" s="1050"/>
      <c r="AD49" s="1048"/>
      <c r="AE49" s="1049"/>
      <c r="AF49" s="1050"/>
      <c r="AG49" s="1048"/>
      <c r="AH49" s="1049"/>
      <c r="AI49" s="1050"/>
      <c r="AJ49" s="1040"/>
      <c r="AK49" s="1041"/>
      <c r="AL49" s="1042"/>
      <c r="AM49" s="1118"/>
      <c r="AN49" s="1119"/>
      <c r="AO49" s="1120"/>
      <c r="AP49" s="1051"/>
      <c r="AQ49" s="1051"/>
      <c r="AR49" s="1051"/>
      <c r="AS49" s="1052"/>
      <c r="AT49" s="1053"/>
      <c r="AU49" s="1080"/>
      <c r="AV49" s="1081"/>
      <c r="AW49" s="1056"/>
      <c r="AX49" s="1057"/>
      <c r="AY49" s="1038"/>
    </row>
    <row r="50" spans="1:51" ht="20.100000000000001" hidden="1" customHeight="1">
      <c r="A50" s="1017" t="s">
        <v>702</v>
      </c>
      <c r="B50" s="1059" t="str">
        <f>IF(A50="","＊＊＊＊＊＊＊＊＊＊",IF(ISNA(VLOOKUP(A50,参加ＴＭ,2,FALSE)),"",VLOOKUP(A50,参加ＴＭ,2,FALSE)))</f>
        <v>うめつぼドラゴンJr</v>
      </c>
      <c r="C50" s="1058"/>
      <c r="D50" s="1060"/>
      <c r="E50" s="1024"/>
      <c r="F50" s="1121"/>
      <c r="G50" s="1122"/>
      <c r="H50" s="1123"/>
      <c r="I50" s="1058"/>
      <c r="J50" s="1060"/>
      <c r="K50" s="1024"/>
      <c r="L50" s="1121"/>
      <c r="M50" s="1122"/>
      <c r="N50" s="1123"/>
      <c r="O50" s="1058"/>
      <c r="P50" s="1060"/>
      <c r="Q50" s="1024"/>
      <c r="R50" s="1058"/>
      <c r="S50" s="1060"/>
      <c r="T50" s="1024"/>
      <c r="U50" s="1019"/>
      <c r="V50" s="1020"/>
      <c r="W50" s="1021"/>
      <c r="X50" s="1124"/>
      <c r="Y50" s="1124"/>
      <c r="Z50" s="1124"/>
      <c r="AA50" s="1124"/>
      <c r="AB50" s="1124"/>
      <c r="AC50" s="1124"/>
      <c r="AD50" s="1124"/>
      <c r="AE50" s="1124"/>
      <c r="AF50" s="1124"/>
      <c r="AG50" s="1022"/>
      <c r="AH50" s="1060" t="str">
        <f>IF(AG51="","",IF(AG51=AI51,"△",IF(AG51&gt;AI51,"○","×")))</f>
        <v/>
      </c>
      <c r="AI50" s="1024"/>
      <c r="AJ50" s="1058"/>
      <c r="AK50" s="1060"/>
      <c r="AL50" s="1024"/>
      <c r="AM50" s="1058"/>
      <c r="AN50" s="1060"/>
      <c r="AO50" s="1024"/>
      <c r="AP50" s="1031">
        <f>COUNTIF($C50:$AI50,"○")</f>
        <v>0</v>
      </c>
      <c r="AQ50" s="1031">
        <f>COUNTIF($C50:$AI50,"△")</f>
        <v>0</v>
      </c>
      <c r="AR50" s="1031">
        <f>COUNTIF($C50:$AI50,"×")</f>
        <v>0</v>
      </c>
      <c r="AS50" s="1032">
        <f>AP50*2+AQ50</f>
        <v>0</v>
      </c>
      <c r="AT50" s="1033"/>
      <c r="AU50" s="1034" t="s">
        <v>4</v>
      </c>
      <c r="AV50" s="1035">
        <f>IF(ISERROR(E51+H51+K51+N51+Q51+T51+W51+AI51),0,E51+H51+K51+N51+Q51+T51+W51+AI51)</f>
        <v>0</v>
      </c>
      <c r="AW50" s="1062">
        <f>IF(SUM(Cブロック)=600,"",RANK(AY50,Cブロック))</f>
        <v>1</v>
      </c>
      <c r="AX50" s="1037"/>
      <c r="AY50" s="1038">
        <f>AS50*10000000+AT50*100000+AX50*100+(100-AV50)</f>
        <v>100</v>
      </c>
    </row>
    <row r="51" spans="1:51" ht="20.100000000000001" hidden="1" customHeight="1">
      <c r="A51" s="1017"/>
      <c r="B51" s="1063"/>
      <c r="C51" s="1043"/>
      <c r="D51" s="1044"/>
      <c r="E51" s="1045"/>
      <c r="F51" s="1125"/>
      <c r="G51" s="1126"/>
      <c r="H51" s="1127"/>
      <c r="I51" s="1043"/>
      <c r="J51" s="1044"/>
      <c r="K51" s="1045"/>
      <c r="L51" s="1125"/>
      <c r="M51" s="1126"/>
      <c r="N51" s="1127"/>
      <c r="O51" s="1043"/>
      <c r="P51" s="1044"/>
      <c r="Q51" s="1045"/>
      <c r="R51" s="1043"/>
      <c r="S51" s="1044"/>
      <c r="T51" s="1045"/>
      <c r="U51" s="1040"/>
      <c r="V51" s="1041"/>
      <c r="W51" s="1042"/>
      <c r="X51" s="1044"/>
      <c r="Y51" s="1044"/>
      <c r="Z51" s="1044"/>
      <c r="AA51" s="1044"/>
      <c r="AB51" s="1044"/>
      <c r="AC51" s="1044"/>
      <c r="AD51" s="1044"/>
      <c r="AE51" s="1044"/>
      <c r="AF51" s="1044"/>
      <c r="AG51" s="1043" t="str">
        <f>IF(ISERR(INDEX(予選成績,AG50,AI50*7-3)),"",IF(INDEX(予選成績,AG50,AI50*7-3)="","",INDEX(予選成績,AG50,AI50*7-3)))</f>
        <v/>
      </c>
      <c r="AH51" s="1044" t="s">
        <v>4</v>
      </c>
      <c r="AI51" s="1045" t="str">
        <f>IF(ISERR(INDEX(予選成績,AG50,AI50*7)),"",IF(INDEX(予選成績,AG50,AI50*7)="","",INDEX(予選成績,AG50,AI50*7)))</f>
        <v/>
      </c>
      <c r="AJ51" s="1043"/>
      <c r="AK51" s="1044"/>
      <c r="AL51" s="1045"/>
      <c r="AM51" s="1043"/>
      <c r="AN51" s="1044"/>
      <c r="AO51" s="1045"/>
      <c r="AP51" s="1051"/>
      <c r="AQ51" s="1051"/>
      <c r="AR51" s="1051"/>
      <c r="AS51" s="1052"/>
      <c r="AT51" s="1053"/>
      <c r="AU51" s="1054"/>
      <c r="AV51" s="1055"/>
      <c r="AW51" s="1065"/>
      <c r="AX51" s="1057"/>
      <c r="AY51" s="1038"/>
    </row>
    <row r="52" spans="1:51" ht="20.100000000000001" hidden="1" customHeight="1">
      <c r="A52" s="1017" t="s">
        <v>703</v>
      </c>
      <c r="B52" s="1059" t="str">
        <f>IF(A52="","＊＊＊＊＊＊＊＊＊＊",IF(ISNA(VLOOKUP(A52,参加ＴＭ,2,FALSE)),"",VLOOKUP(A52,参加ＴＭ,2,FALSE)))</f>
        <v/>
      </c>
      <c r="C52" s="1058"/>
      <c r="D52" s="1060"/>
      <c r="E52" s="1024"/>
      <c r="F52" s="1058"/>
      <c r="G52" s="1060"/>
      <c r="H52" s="1024"/>
      <c r="I52" s="1121"/>
      <c r="J52" s="1122"/>
      <c r="K52" s="1123"/>
      <c r="L52" s="1058"/>
      <c r="M52" s="1060"/>
      <c r="N52" s="1024"/>
      <c r="O52" s="1121"/>
      <c r="P52" s="1122"/>
      <c r="Q52" s="1123"/>
      <c r="R52" s="1058"/>
      <c r="S52" s="1060"/>
      <c r="T52" s="1024"/>
      <c r="U52" s="1058"/>
      <c r="V52" s="1060"/>
      <c r="W52" s="1024"/>
      <c r="X52" s="1061"/>
      <c r="Y52" s="1061"/>
      <c r="Z52" s="1061"/>
      <c r="AA52" s="1061"/>
      <c r="AB52" s="1061"/>
      <c r="AC52" s="1061"/>
      <c r="AD52" s="1061"/>
      <c r="AE52" s="1061"/>
      <c r="AF52" s="1061"/>
      <c r="AG52" s="1019"/>
      <c r="AH52" s="1020"/>
      <c r="AI52" s="1021"/>
      <c r="AJ52" s="1058"/>
      <c r="AK52" s="1060"/>
      <c r="AL52" s="1024"/>
      <c r="AM52" s="1058"/>
      <c r="AN52" s="1060"/>
      <c r="AO52" s="1024"/>
      <c r="AP52" s="1031">
        <f>COUNTIF($C52:$AI52,"○")</f>
        <v>0</v>
      </c>
      <c r="AQ52" s="1031">
        <f>COUNTIF($C52:$AI52,"△")</f>
        <v>0</v>
      </c>
      <c r="AR52" s="1031">
        <f>COUNTIF($C52:$AI52,"×")</f>
        <v>0</v>
      </c>
      <c r="AS52" s="1032">
        <f>AP52*2+AQ52</f>
        <v>0</v>
      </c>
      <c r="AT52" s="1033"/>
      <c r="AU52" s="1034" t="s">
        <v>4</v>
      </c>
      <c r="AV52" s="1035">
        <f>IF(ISERROR(E53+H53+K53+N53+Q53+T53+W53+AI53),0,E53+H53+K53+N53+Q53+T53+W53+AI53)</f>
        <v>0</v>
      </c>
      <c r="AW52" s="1062">
        <f>IF(SUM(Cブロック)=600,"",RANK(AY52,Cブロック))</f>
        <v>1</v>
      </c>
      <c r="AX52" s="1037"/>
      <c r="AY52" s="1038">
        <f>AS52*10000000+AT52*100000+AX52*100+(100-AV52)</f>
        <v>100</v>
      </c>
    </row>
    <row r="53" spans="1:51" ht="20.100000000000001" hidden="1" customHeight="1">
      <c r="A53" s="1017"/>
      <c r="B53" s="1063"/>
      <c r="C53" s="1043"/>
      <c r="D53" s="1044"/>
      <c r="E53" s="1045"/>
      <c r="F53" s="1043"/>
      <c r="G53" s="1044"/>
      <c r="H53" s="1045"/>
      <c r="I53" s="1125"/>
      <c r="J53" s="1126"/>
      <c r="K53" s="1127"/>
      <c r="L53" s="1043"/>
      <c r="M53" s="1044"/>
      <c r="N53" s="1045"/>
      <c r="O53" s="1125"/>
      <c r="P53" s="1126"/>
      <c r="Q53" s="1127"/>
      <c r="R53" s="1043"/>
      <c r="S53" s="1044"/>
      <c r="T53" s="1045"/>
      <c r="U53" s="1043"/>
      <c r="V53" s="1044"/>
      <c r="W53" s="1045"/>
      <c r="X53" s="1064"/>
      <c r="Y53" s="1064"/>
      <c r="Z53" s="1064"/>
      <c r="AA53" s="1064"/>
      <c r="AB53" s="1064"/>
      <c r="AC53" s="1064"/>
      <c r="AD53" s="1064"/>
      <c r="AE53" s="1064"/>
      <c r="AF53" s="1064"/>
      <c r="AG53" s="1040"/>
      <c r="AH53" s="1041"/>
      <c r="AI53" s="1042"/>
      <c r="AJ53" s="1043"/>
      <c r="AK53" s="1044"/>
      <c r="AL53" s="1045"/>
      <c r="AM53" s="1043"/>
      <c r="AN53" s="1044"/>
      <c r="AO53" s="1045"/>
      <c r="AP53" s="1051"/>
      <c r="AQ53" s="1051"/>
      <c r="AR53" s="1051"/>
      <c r="AS53" s="1052"/>
      <c r="AT53" s="1053"/>
      <c r="AU53" s="1054"/>
      <c r="AV53" s="1055"/>
      <c r="AW53" s="1065"/>
      <c r="AX53" s="1057"/>
      <c r="AY53" s="1038"/>
    </row>
    <row r="54" spans="1:51" ht="20.100000000000001" customHeight="1">
      <c r="A54" s="1128"/>
      <c r="B54" s="1129"/>
      <c r="R54" s="1130"/>
      <c r="S54" s="1130"/>
      <c r="T54" s="1130"/>
      <c r="U54" s="1130"/>
      <c r="V54" s="1130"/>
      <c r="W54" s="1130"/>
      <c r="X54" s="1130"/>
      <c r="Y54" s="1130"/>
      <c r="Z54" s="1130"/>
      <c r="AA54" s="1130"/>
      <c r="AB54" s="1130"/>
      <c r="AC54" s="1130"/>
      <c r="AD54" s="1130"/>
      <c r="AE54" s="1130"/>
      <c r="AF54" s="1130"/>
      <c r="AG54" s="1130"/>
      <c r="AH54" s="1130"/>
      <c r="AI54" s="1130"/>
      <c r="AJ54" s="1130"/>
      <c r="AK54" s="1130"/>
      <c r="AL54" s="1130"/>
      <c r="AM54" s="1130"/>
      <c r="AN54" s="1130"/>
      <c r="AO54" s="1130"/>
      <c r="AP54" s="1131"/>
      <c r="AQ54" s="1131"/>
      <c r="AR54" s="1131"/>
      <c r="AS54" s="1131"/>
      <c r="AT54" s="1007"/>
      <c r="AU54" s="1132"/>
      <c r="AV54" s="1007"/>
      <c r="AW54" s="531"/>
      <c r="AX54" s="1133"/>
      <c r="AY54" s="1128"/>
    </row>
    <row r="55" spans="1:51" s="258" customFormat="1" ht="20.100000000000001" customHeight="1">
      <c r="A55" s="1005" t="str">
        <f>参加チーム!E21</f>
        <v>ふれあい高学年の部</v>
      </c>
      <c r="B55" s="1006"/>
      <c r="D55" s="652"/>
      <c r="G55" s="652"/>
      <c r="J55" s="652"/>
      <c r="M55" s="652"/>
      <c r="P55" s="652"/>
      <c r="R55" s="1085"/>
      <c r="S55" s="1085"/>
      <c r="T55" s="1085"/>
      <c r="U55" s="1085"/>
      <c r="V55" s="1085"/>
      <c r="W55" s="1085"/>
      <c r="X55" s="1085"/>
      <c r="Y55" s="1085"/>
      <c r="Z55" s="1085"/>
      <c r="AA55" s="1085"/>
      <c r="AB55" s="1085"/>
      <c r="AC55" s="1085"/>
      <c r="AD55" s="1085"/>
      <c r="AE55" s="1085"/>
      <c r="AF55" s="1085"/>
      <c r="AG55" s="1085"/>
      <c r="AH55" s="1085"/>
      <c r="AI55" s="1085"/>
      <c r="AJ55" s="1085"/>
      <c r="AK55" s="1085"/>
      <c r="AL55" s="1085"/>
      <c r="AM55" s="1085"/>
      <c r="AN55" s="1085"/>
      <c r="AO55" s="1085"/>
      <c r="AT55" s="1007"/>
      <c r="AU55" s="1008"/>
      <c r="AV55" s="1007"/>
      <c r="AW55" s="1006"/>
      <c r="AX55" s="1006"/>
    </row>
    <row r="56" spans="1:51" s="258" customFormat="1" ht="20.100000000000001" customHeight="1">
      <c r="A56" s="1009" t="s">
        <v>5</v>
      </c>
      <c r="B56" s="1009"/>
      <c r="C56" s="1010">
        <v>1</v>
      </c>
      <c r="D56" s="1010"/>
      <c r="E56" s="1010"/>
      <c r="F56" s="1010">
        <v>2</v>
      </c>
      <c r="G56" s="1010"/>
      <c r="H56" s="1010"/>
      <c r="I56" s="1010">
        <v>3</v>
      </c>
      <c r="J56" s="1010"/>
      <c r="K56" s="1010"/>
      <c r="L56" s="1012">
        <v>4</v>
      </c>
      <c r="M56" s="1012"/>
      <c r="N56" s="1012"/>
      <c r="O56" s="1012">
        <v>5</v>
      </c>
      <c r="P56" s="1012"/>
      <c r="Q56" s="1012"/>
      <c r="R56" s="1012">
        <v>6</v>
      </c>
      <c r="S56" s="1012"/>
      <c r="T56" s="1012"/>
      <c r="U56" s="1014"/>
      <c r="V56" s="1014"/>
      <c r="W56" s="1014"/>
      <c r="X56" s="1134"/>
      <c r="Y56" s="1135"/>
      <c r="Z56" s="1136"/>
      <c r="AA56" s="1086"/>
      <c r="AB56" s="1087"/>
      <c r="AC56" s="1088"/>
      <c r="AD56" s="1086"/>
      <c r="AE56" s="1087"/>
      <c r="AF56" s="1088"/>
      <c r="AG56" s="1086"/>
      <c r="AH56" s="1087"/>
      <c r="AI56" s="1088"/>
      <c r="AJ56" s="1012">
        <v>7</v>
      </c>
      <c r="AK56" s="1012"/>
      <c r="AL56" s="1012"/>
      <c r="AM56" s="1012">
        <v>8</v>
      </c>
      <c r="AN56" s="1012"/>
      <c r="AO56" s="1012"/>
      <c r="AP56" s="1015" t="s">
        <v>1</v>
      </c>
      <c r="AQ56" s="1015" t="s">
        <v>2</v>
      </c>
      <c r="AR56" s="1015" t="s">
        <v>3</v>
      </c>
      <c r="AS56" s="1016" t="s">
        <v>0</v>
      </c>
      <c r="AT56" s="1010" t="s">
        <v>7</v>
      </c>
      <c r="AU56" s="1010"/>
      <c r="AV56" s="1010"/>
      <c r="AW56" s="1016" t="s">
        <v>6</v>
      </c>
      <c r="AX56" s="1016" t="s">
        <v>42</v>
      </c>
    </row>
    <row r="57" spans="1:51" ht="20.100000000000001" customHeight="1">
      <c r="A57" s="1017" t="s">
        <v>79</v>
      </c>
      <c r="B57" s="1018" t="str">
        <f>IF(A57="","＊＊＊＊＊＊＊＊＊＊",IF(ISNA(VLOOKUP(A57,参加ＴＭ,2,FALSE)),"",VLOOKUP(A57,参加ＴＭ,2,FALSE)))</f>
        <v>かみごうドッジ</v>
      </c>
      <c r="C57" s="1019"/>
      <c r="D57" s="1020"/>
      <c r="E57" s="1021"/>
      <c r="F57" s="1096"/>
      <c r="G57" s="1097"/>
      <c r="H57" s="1098"/>
      <c r="I57" s="1096"/>
      <c r="J57" s="1097"/>
      <c r="K57" s="1098"/>
      <c r="L57" s="1025">
        <v>5</v>
      </c>
      <c r="M57" s="1026" t="str">
        <f>IF(L58="","",IF(L58=N58,"△",IF(L58&gt;N58,"○","×")))</f>
        <v/>
      </c>
      <c r="N57" s="1027">
        <v>1</v>
      </c>
      <c r="O57" s="1025">
        <v>5</v>
      </c>
      <c r="P57" s="1026" t="str">
        <f>IF(O58="","",IF(O58=Q58,"△",IF(O58&gt;Q58,"○","×")))</f>
        <v/>
      </c>
      <c r="Q57" s="1027">
        <v>1</v>
      </c>
      <c r="R57" s="1025">
        <v>5</v>
      </c>
      <c r="S57" s="1026" t="str">
        <f>IF(R58="","",IF(R58=T58,"△",IF(R58&gt;T58,"○","×")))</f>
        <v/>
      </c>
      <c r="T57" s="1027">
        <v>1</v>
      </c>
      <c r="U57" s="1028"/>
      <c r="V57" s="1029"/>
      <c r="W57" s="1030"/>
      <c r="X57" s="1022"/>
      <c r="Y57" s="1060"/>
      <c r="Z57" s="1024"/>
      <c r="AA57" s="1028"/>
      <c r="AB57" s="1029"/>
      <c r="AC57" s="1030"/>
      <c r="AD57" s="1028"/>
      <c r="AE57" s="1029"/>
      <c r="AF57" s="1030"/>
      <c r="AG57" s="1028"/>
      <c r="AH57" s="1029"/>
      <c r="AI57" s="1030"/>
      <c r="AJ57" s="1025">
        <v>5</v>
      </c>
      <c r="AK57" s="1026" t="str">
        <f>IF(AJ58="","",IF(AJ58=AL58,"△",IF(AJ58&gt;AL58,"○","×")))</f>
        <v/>
      </c>
      <c r="AL57" s="1027">
        <v>1</v>
      </c>
      <c r="AM57" s="1025">
        <v>5</v>
      </c>
      <c r="AN57" s="1026" t="str">
        <f>IF(AM58="","",IF(AM58=AO58,"△",IF(AM58&gt;AO58,"○","×")))</f>
        <v/>
      </c>
      <c r="AO57" s="1027">
        <v>1</v>
      </c>
      <c r="AP57" s="1031">
        <f>COUNTIF($C57:$Z57,"○")</f>
        <v>0</v>
      </c>
      <c r="AQ57" s="1031">
        <f>COUNTIF($C57:$Z57,"△")</f>
        <v>0</v>
      </c>
      <c r="AR57" s="1031">
        <f>COUNTIF($C57:$Z57,"×")</f>
        <v>0</v>
      </c>
      <c r="AS57" s="1032">
        <f>AP57*2+AQ57</f>
        <v>0</v>
      </c>
      <c r="AT57" s="1033">
        <f>IF(ISERROR(L58+O58+R58+AM58),0,AJ58)</f>
        <v>0</v>
      </c>
      <c r="AU57" s="1078" t="s">
        <v>4</v>
      </c>
      <c r="AV57" s="1079">
        <f>IF(ISERROR(N58+T58+AL58+AO58),0,Q58)</f>
        <v>0</v>
      </c>
      <c r="AW57" s="1036"/>
      <c r="AX57" s="1037"/>
      <c r="AY57" s="1038">
        <f>AS57*10000000+AT57*100000+AX57*100+(100-AV57)</f>
        <v>100</v>
      </c>
    </row>
    <row r="58" spans="1:51" ht="20.100000000000001" customHeight="1">
      <c r="A58" s="1017"/>
      <c r="B58" s="1039"/>
      <c r="C58" s="1040"/>
      <c r="D58" s="1041"/>
      <c r="E58" s="1042"/>
      <c r="F58" s="1102" t="str">
        <f>IF(ISERR(INDEX(予選成績,F57,H57*7-3)),"",IF(INDEX(予選成績,F57,H57*7-3)="","",INDEX(予選成績,F57,H57*7-3)))</f>
        <v/>
      </c>
      <c r="G58" s="1103" t="s">
        <v>4</v>
      </c>
      <c r="H58" s="1104" t="str">
        <f>IF(ISERR(INDEX(予選成績,F57,H57*7)),"",IF(INDEX(予選成績,F57,H57*7)="","",INDEX(予選成績,F57,H57*7)))</f>
        <v/>
      </c>
      <c r="I58" s="1102" t="str">
        <f>IF(ISERR(INDEX(予選成績,I57,K57*7-3)),"",IF(INDEX(予選成績,I57,K57*7-3)="","",INDEX(予選成績,I57,K57*7-3)))</f>
        <v/>
      </c>
      <c r="J58" s="1103" t="s">
        <v>4</v>
      </c>
      <c r="K58" s="1104" t="str">
        <f>IF(ISERR(INDEX(予選成績,I57,K57*7)),"",IF(INDEX(予選成績,I57,K57*7)="","",INDEX(予選成績,I57,K57*7)))</f>
        <v>チーム</v>
      </c>
      <c r="L58" s="1046" t="str">
        <f>IF(ISERR(INDEX(予選成績,L57,N57*7-3)),"",IF(INDEX(予選成績,L57,N57*7-3)="","",INDEX(予選成績,L57,N57*7-3)))</f>
        <v/>
      </c>
      <c r="M58" s="1044" t="s">
        <v>717</v>
      </c>
      <c r="N58" s="1047" t="str">
        <f>IF(ISERR(INDEX(予選成績,L57,N57*7)),"",IF(INDEX(予選成績,L57,N57*7)="","",INDEX(予選成績,L57,N57*7)))</f>
        <v/>
      </c>
      <c r="O58" s="1046" t="str">
        <f>IF(ISERR(INDEX(予選成績,O57,Q57*7-3)),"",IF(INDEX(予選成績,O57,Q57*7-3)="","",INDEX(予選成績,O57,Q57*7-3)))</f>
        <v/>
      </c>
      <c r="P58" s="1044" t="s">
        <v>717</v>
      </c>
      <c r="Q58" s="1047" t="str">
        <f>IF(ISERR(INDEX(予選成績,O57,Q57*7)),"",IF(INDEX(予選成績,O57,Q57*7)="","",INDEX(予選成績,O57,Q57*7)))</f>
        <v/>
      </c>
      <c r="R58" s="1046" t="str">
        <f>IF(ISERR(INDEX(予選成績,R57,T57*7-3)),"",IF(INDEX(予選成績,R57,T57*7-3)="","",INDEX(予選成績,R57,T57*7-3)))</f>
        <v/>
      </c>
      <c r="S58" s="1044" t="s">
        <v>717</v>
      </c>
      <c r="T58" s="1047" t="str">
        <f>IF(ISERR(INDEX(予選成績,R57,T57*7)),"",IF(INDEX(予選成績,R57,T57*7)="","",INDEX(予選成績,R57,T57*7)))</f>
        <v/>
      </c>
      <c r="U58" s="1048"/>
      <c r="V58" s="1049"/>
      <c r="W58" s="1050"/>
      <c r="X58" s="1043"/>
      <c r="Y58" s="1044"/>
      <c r="Z58" s="1045"/>
      <c r="AA58" s="1048"/>
      <c r="AB58" s="1049"/>
      <c r="AC58" s="1050"/>
      <c r="AD58" s="1048"/>
      <c r="AE58" s="1049"/>
      <c r="AF58" s="1050"/>
      <c r="AG58" s="1048"/>
      <c r="AH58" s="1049"/>
      <c r="AI58" s="1050"/>
      <c r="AJ58" s="1046" t="str">
        <f>IF(ISERR(INDEX(予選成績,AJ57,AL57*7-3)),"",IF(INDEX(予選成績,AJ57,AL57*7-3)="","",INDEX(予選成績,AJ57,AL57*7-3)))</f>
        <v/>
      </c>
      <c r="AK58" s="1044" t="s">
        <v>717</v>
      </c>
      <c r="AL58" s="1047" t="str">
        <f>IF(ISERR(INDEX(予選成績,AJ57,AL57*7)),"",IF(INDEX(予選成績,AJ57,AL57*7)="","",INDEX(予選成績,AJ57,AL57*7)))</f>
        <v/>
      </c>
      <c r="AM58" s="1046" t="str">
        <f>IF(ISERR(INDEX(予選成績,AM57,AO57*7-3)),"",IF(INDEX(予選成績,AM57,AO57*7-3)="","",INDEX(予選成績,AM57,AO57*7-3)))</f>
        <v/>
      </c>
      <c r="AN58" s="1044" t="s">
        <v>717</v>
      </c>
      <c r="AO58" s="1047" t="str">
        <f>IF(ISERR(INDEX(予選成績,AM57,AO57*7)),"",IF(INDEX(予選成績,AM57,AO57*7)="","",INDEX(予選成績,AM57,AO57*7)))</f>
        <v/>
      </c>
      <c r="AP58" s="1051"/>
      <c r="AQ58" s="1051"/>
      <c r="AR58" s="1051"/>
      <c r="AS58" s="1052"/>
      <c r="AT58" s="1053"/>
      <c r="AU58" s="1080"/>
      <c r="AV58" s="1081"/>
      <c r="AW58" s="1056"/>
      <c r="AX58" s="1057"/>
      <c r="AY58" s="1038"/>
    </row>
    <row r="59" spans="1:51" ht="20.100000000000001" customHeight="1">
      <c r="A59" s="1017" t="s">
        <v>80</v>
      </c>
      <c r="B59" s="1018" t="str">
        <f>IF(A59="","＊＊＊＊＊＊＊＊＊＊",IF(ISNA(VLOOKUP(A59,参加ＴＭ,2,FALSE)),"",VLOOKUP(A59,参加ＴＭ,2,FALSE)))</f>
        <v>かみごうドッジA</v>
      </c>
      <c r="C59" s="1096"/>
      <c r="D59" s="1097"/>
      <c r="E59" s="1098"/>
      <c r="F59" s="1019"/>
      <c r="G59" s="1020"/>
      <c r="H59" s="1021"/>
      <c r="I59" s="1096"/>
      <c r="J59" s="1097"/>
      <c r="K59" s="1098"/>
      <c r="L59" s="1025">
        <v>5</v>
      </c>
      <c r="M59" s="1026" t="str">
        <f>IF(L60="","",IF(L60=N60,"△",IF(L60&gt;N60,"○","×")))</f>
        <v/>
      </c>
      <c r="N59" s="1027">
        <v>1</v>
      </c>
      <c r="O59" s="1025">
        <v>5</v>
      </c>
      <c r="P59" s="1026" t="str">
        <f>IF(O60="","",IF(O60=Q60,"△",IF(O60&gt;Q60,"○","×")))</f>
        <v/>
      </c>
      <c r="Q59" s="1027">
        <v>1</v>
      </c>
      <c r="R59" s="1025">
        <v>5</v>
      </c>
      <c r="S59" s="1026" t="str">
        <f>IF(R60="","",IF(R60=T60,"△",IF(R60&gt;T60,"○","×")))</f>
        <v/>
      </c>
      <c r="T59" s="1027">
        <v>1</v>
      </c>
      <c r="U59" s="1028"/>
      <c r="V59" s="1029"/>
      <c r="W59" s="1030"/>
      <c r="X59" s="1022"/>
      <c r="Y59" s="1060"/>
      <c r="Z59" s="1024"/>
      <c r="AA59" s="1028"/>
      <c r="AB59" s="1029"/>
      <c r="AC59" s="1030"/>
      <c r="AD59" s="1028"/>
      <c r="AE59" s="1029"/>
      <c r="AF59" s="1030"/>
      <c r="AG59" s="1028"/>
      <c r="AH59" s="1029"/>
      <c r="AI59" s="1030"/>
      <c r="AJ59" s="1025">
        <v>5</v>
      </c>
      <c r="AK59" s="1026" t="str">
        <f>IF(AJ60="","",IF(AJ60=AL60,"△",IF(AJ60&gt;AL60,"○","×")))</f>
        <v/>
      </c>
      <c r="AL59" s="1027">
        <v>1</v>
      </c>
      <c r="AM59" s="1025">
        <v>5</v>
      </c>
      <c r="AN59" s="1026" t="str">
        <f>IF(AM60="","",IF(AM60=AO60,"△",IF(AM60&gt;AO60,"○","×")))</f>
        <v/>
      </c>
      <c r="AO59" s="1027">
        <v>1</v>
      </c>
      <c r="AP59" s="1031">
        <f>COUNTIF($C59:$Z59,"○")</f>
        <v>0</v>
      </c>
      <c r="AQ59" s="1031">
        <f>COUNTIF($C59:$Z59,"△")</f>
        <v>0</v>
      </c>
      <c r="AR59" s="1031">
        <f>COUNTIF($C59:$Z59,"×")</f>
        <v>0</v>
      </c>
      <c r="AS59" s="1032">
        <f>AP59*2+AQ59</f>
        <v>0</v>
      </c>
      <c r="AT59" s="1033">
        <f>IF(ISERROR(L60+O60+R60+AM60),0,AJ60)</f>
        <v>0</v>
      </c>
      <c r="AU59" s="1078" t="s">
        <v>4</v>
      </c>
      <c r="AV59" s="1079">
        <f>IF(ISERROR(N60+T60+AL60+AO60),0,Q60)</f>
        <v>0</v>
      </c>
      <c r="AW59" s="1036"/>
      <c r="AX59" s="1037"/>
      <c r="AY59" s="1038">
        <f>AS59*10000000+AT59*100000+AX59*100+(100-AV59)</f>
        <v>100</v>
      </c>
    </row>
    <row r="60" spans="1:51" ht="20.100000000000001" customHeight="1">
      <c r="A60" s="1017"/>
      <c r="B60" s="1039"/>
      <c r="C60" s="1102" t="str">
        <f>IF(ISERR(INDEX(予選成績,C59,E59*7-3)),"",IF(INDEX(予選成績,C59,E59*7-3)="","",INDEX(予選成績,C59,E59*7-3)))</f>
        <v/>
      </c>
      <c r="D60" s="1103" t="s">
        <v>4</v>
      </c>
      <c r="E60" s="1104" t="str">
        <f>IF(ISERR(INDEX(予選成績,C59,E59*7)),"",IF(INDEX(予選成績,C59,E59*7)="","",INDEX(予選成績,C59,E59*7)))</f>
        <v/>
      </c>
      <c r="F60" s="1040"/>
      <c r="G60" s="1041"/>
      <c r="H60" s="1042"/>
      <c r="I60" s="1102" t="str">
        <f>IF(ISERR(INDEX(予選成績,I59,K59*7-3)),"",IF(INDEX(予選成績,I59,K59*7-3)="","",INDEX(予選成績,I59,K59*7-3)))</f>
        <v/>
      </c>
      <c r="J60" s="1103" t="s">
        <v>4</v>
      </c>
      <c r="K60" s="1104" t="str">
        <f>IF(ISERR(INDEX(予選成績,I59,K59*7)),"",IF(INDEX(予選成績,I59,K59*7)="","",INDEX(予選成績,I59,K59*7)))</f>
        <v/>
      </c>
      <c r="L60" s="1046" t="str">
        <f>IF(ISERR(INDEX(予選成績,L59,N59*7-3)),"",IF(INDEX(予選成績,L59,N59*7-3)="","",INDEX(予選成績,L59,N59*7-3)))</f>
        <v/>
      </c>
      <c r="M60" s="1044" t="s">
        <v>717</v>
      </c>
      <c r="N60" s="1047" t="str">
        <f>IF(ISERR(INDEX(予選成績,L59,N59*7)),"",IF(INDEX(予選成績,L59,N59*7)="","",INDEX(予選成績,L59,N59*7)))</f>
        <v/>
      </c>
      <c r="O60" s="1046" t="str">
        <f>IF(ISERR(INDEX(予選成績,O59,Q59*7-3)),"",IF(INDEX(予選成績,O59,Q59*7-3)="","",INDEX(予選成績,O59,Q59*7-3)))</f>
        <v/>
      </c>
      <c r="P60" s="1044" t="s">
        <v>717</v>
      </c>
      <c r="Q60" s="1047" t="str">
        <f>IF(ISERR(INDEX(予選成績,O59,Q59*7)),"",IF(INDEX(予選成績,O59,Q59*7)="","",INDEX(予選成績,O59,Q59*7)))</f>
        <v/>
      </c>
      <c r="R60" s="1046" t="str">
        <f>IF(ISERR(INDEX(予選成績,R59,T59*7-3)),"",IF(INDEX(予選成績,R59,T59*7-3)="","",INDEX(予選成績,R59,T59*7-3)))</f>
        <v/>
      </c>
      <c r="S60" s="1044" t="s">
        <v>717</v>
      </c>
      <c r="T60" s="1047" t="str">
        <f>IF(ISERR(INDEX(予選成績,R59,T59*7)),"",IF(INDEX(予選成績,R59,T59*7)="","",INDEX(予選成績,R59,T59*7)))</f>
        <v/>
      </c>
      <c r="U60" s="1048"/>
      <c r="V60" s="1049"/>
      <c r="W60" s="1050"/>
      <c r="X60" s="1043"/>
      <c r="Y60" s="1044"/>
      <c r="Z60" s="1045"/>
      <c r="AA60" s="1048"/>
      <c r="AB60" s="1049"/>
      <c r="AC60" s="1050"/>
      <c r="AD60" s="1048"/>
      <c r="AE60" s="1049"/>
      <c r="AF60" s="1050"/>
      <c r="AG60" s="1048"/>
      <c r="AH60" s="1049"/>
      <c r="AI60" s="1050"/>
      <c r="AJ60" s="1046" t="str">
        <f>IF(ISERR(INDEX(予選成績,AJ59,AL59*7-3)),"",IF(INDEX(予選成績,AJ59,AL59*7-3)="","",INDEX(予選成績,AJ59,AL59*7-3)))</f>
        <v/>
      </c>
      <c r="AK60" s="1044" t="s">
        <v>717</v>
      </c>
      <c r="AL60" s="1047" t="str">
        <f>IF(ISERR(INDEX(予選成績,AJ59,AL59*7)),"",IF(INDEX(予選成績,AJ59,AL59*7)="","",INDEX(予選成績,AJ59,AL59*7)))</f>
        <v/>
      </c>
      <c r="AM60" s="1046" t="str">
        <f>IF(ISERR(INDEX(予選成績,AM59,AO59*7-3)),"",IF(INDEX(予選成績,AM59,AO59*7-3)="","",INDEX(予選成績,AM59,AO59*7-3)))</f>
        <v/>
      </c>
      <c r="AN60" s="1044" t="s">
        <v>717</v>
      </c>
      <c r="AO60" s="1047" t="str">
        <f>IF(ISERR(INDEX(予選成績,AM59,AO59*7)),"",IF(INDEX(予選成績,AM59,AO59*7)="","",INDEX(予選成績,AM59,AO59*7)))</f>
        <v/>
      </c>
      <c r="AP60" s="1051"/>
      <c r="AQ60" s="1051"/>
      <c r="AR60" s="1051"/>
      <c r="AS60" s="1052"/>
      <c r="AT60" s="1053"/>
      <c r="AU60" s="1080"/>
      <c r="AV60" s="1081"/>
      <c r="AW60" s="1056"/>
      <c r="AX60" s="1057"/>
      <c r="AY60" s="1038"/>
    </row>
    <row r="61" spans="1:51" ht="21" customHeight="1">
      <c r="A61" s="1017" t="s">
        <v>467</v>
      </c>
      <c r="B61" s="1018" t="str">
        <f>IF(A61="","＊＊＊＊＊＊＊＊＊＊",IF(ISNA(VLOOKUP(A61,参加ＴＭ,2,FALSE)),"",VLOOKUP(A61,参加ＴＭ,2,FALSE)))</f>
        <v>かみごうドッジB</v>
      </c>
      <c r="C61" s="1108"/>
      <c r="D61" s="1097" t="str">
        <f>IF(C62="","",IF(C62=E62,"△",IF(C62&gt;E62,"○","×")))</f>
        <v/>
      </c>
      <c r="E61" s="1098"/>
      <c r="F61" s="1110"/>
      <c r="G61" s="1111" t="str">
        <f>IF(F62="","",IF(F62=H62,"△",IF(F62&gt;H62,"○","×")))</f>
        <v/>
      </c>
      <c r="H61" s="1112"/>
      <c r="I61" s="1019"/>
      <c r="J61" s="1020"/>
      <c r="K61" s="1021"/>
      <c r="L61" s="1025">
        <v>5</v>
      </c>
      <c r="M61" s="1026" t="str">
        <f>IF(L62="","",IF(L62=N62,"△",IF(L62&gt;N62,"○","×")))</f>
        <v/>
      </c>
      <c r="N61" s="1027">
        <v>1</v>
      </c>
      <c r="O61" s="1025">
        <v>5</v>
      </c>
      <c r="P61" s="1026" t="str">
        <f>IF(O62="","",IF(O62=Q62,"△",IF(O62&gt;Q62,"○","×")))</f>
        <v/>
      </c>
      <c r="Q61" s="1027">
        <v>1</v>
      </c>
      <c r="R61" s="1025">
        <v>5</v>
      </c>
      <c r="S61" s="1026" t="str">
        <f>IF(R62="","",IF(R62=T62,"△",IF(R62&gt;T62,"○","×")))</f>
        <v/>
      </c>
      <c r="T61" s="1027">
        <v>1</v>
      </c>
      <c r="U61" s="1028"/>
      <c r="V61" s="1029"/>
      <c r="W61" s="1030"/>
      <c r="X61" s="1022"/>
      <c r="Y61" s="1060"/>
      <c r="Z61" s="1024"/>
      <c r="AA61" s="1028"/>
      <c r="AB61" s="1029"/>
      <c r="AC61" s="1030"/>
      <c r="AD61" s="1028"/>
      <c r="AE61" s="1029"/>
      <c r="AF61" s="1030"/>
      <c r="AG61" s="1028"/>
      <c r="AH61" s="1029"/>
      <c r="AI61" s="1030"/>
      <c r="AJ61" s="1025">
        <v>5</v>
      </c>
      <c r="AK61" s="1026" t="str">
        <f>IF(AJ62="","",IF(AJ62=AL62,"△",IF(AJ62&gt;AL62,"○","×")))</f>
        <v/>
      </c>
      <c r="AL61" s="1027">
        <v>1</v>
      </c>
      <c r="AM61" s="1025">
        <v>5</v>
      </c>
      <c r="AN61" s="1026" t="str">
        <f>IF(AM62="","",IF(AM62=AO62,"△",IF(AM62&gt;AO62,"○","×")))</f>
        <v/>
      </c>
      <c r="AO61" s="1027">
        <v>1</v>
      </c>
      <c r="AP61" s="1031">
        <f>COUNTIF($C61:$Z61,"○")</f>
        <v>0</v>
      </c>
      <c r="AQ61" s="1031">
        <f>COUNTIF($C61:$Z61,"△")</f>
        <v>0</v>
      </c>
      <c r="AR61" s="1031">
        <f>COUNTIF($C61:$Z61,"×")</f>
        <v>0</v>
      </c>
      <c r="AS61" s="1032">
        <f>AP61*2+AQ61</f>
        <v>0</v>
      </c>
      <c r="AT61" s="1033">
        <f>IF(ISERROR(L62+O62+R62+AM62),0,AJ62)</f>
        <v>0</v>
      </c>
      <c r="AU61" s="1078" t="s">
        <v>4</v>
      </c>
      <c r="AV61" s="1079">
        <f>IF(ISERROR(N62+T62+AL62+AO62),0,Q62)</f>
        <v>0</v>
      </c>
      <c r="AW61" s="1036"/>
      <c r="AX61" s="1037"/>
      <c r="AY61" s="1038">
        <f>AS61*10000000+AT61*100000+AX61*100+(100-AV61)</f>
        <v>100</v>
      </c>
    </row>
    <row r="62" spans="1:51" ht="21" customHeight="1">
      <c r="A62" s="1017"/>
      <c r="B62" s="1039"/>
      <c r="C62" s="1102" t="str">
        <f>IF(K56="","",K56)</f>
        <v/>
      </c>
      <c r="D62" s="1103" t="s">
        <v>4</v>
      </c>
      <c r="E62" s="1104" t="str">
        <f>IF(I58="","",I56)</f>
        <v/>
      </c>
      <c r="F62" s="1116" t="str">
        <f>IF(N56="","",N56)</f>
        <v/>
      </c>
      <c r="G62" s="1103" t="s">
        <v>717</v>
      </c>
      <c r="H62" s="1117" t="str">
        <f>IF(N58="","",L56)</f>
        <v/>
      </c>
      <c r="I62" s="1040"/>
      <c r="J62" s="1041"/>
      <c r="K62" s="1042"/>
      <c r="L62" s="1046" t="str">
        <f>IF(ISERR(INDEX(予選成績,L61,N61*7-3)),"",IF(INDEX(予選成績,L61,N61*7-3)="","",INDEX(予選成績,L61,N61*7-3)))</f>
        <v/>
      </c>
      <c r="M62" s="1044" t="s">
        <v>717</v>
      </c>
      <c r="N62" s="1047" t="str">
        <f>IF(ISERR(INDEX(予選成績,L61,N61*7)),"",IF(INDEX(予選成績,L61,N61*7)="","",INDEX(予選成績,L61,N61*7)))</f>
        <v/>
      </c>
      <c r="O62" s="1046" t="str">
        <f>IF(ISERR(INDEX(予選成績,O61,Q61*7-3)),"",IF(INDEX(予選成績,O61,Q61*7-3)="","",INDEX(予選成績,O61,Q61*7-3)))</f>
        <v/>
      </c>
      <c r="P62" s="1044" t="s">
        <v>717</v>
      </c>
      <c r="Q62" s="1047" t="str">
        <f>IF(ISERR(INDEX(予選成績,O61,Q61*7)),"",IF(INDEX(予選成績,O61,Q61*7)="","",INDEX(予選成績,O61,Q61*7)))</f>
        <v/>
      </c>
      <c r="R62" s="1046" t="str">
        <f>IF(ISERR(INDEX(予選成績,R61,T61*7-3)),"",IF(INDEX(予選成績,R61,T61*7-3)="","",INDEX(予選成績,R61,T61*7-3)))</f>
        <v/>
      </c>
      <c r="S62" s="1044" t="s">
        <v>717</v>
      </c>
      <c r="T62" s="1047" t="str">
        <f>IF(ISERR(INDEX(予選成績,R61,T61*7)),"",IF(INDEX(予選成績,R61,T61*7)="","",INDEX(予選成績,R61,T61*7)))</f>
        <v/>
      </c>
      <c r="U62" s="1048"/>
      <c r="V62" s="1049"/>
      <c r="W62" s="1050"/>
      <c r="X62" s="1043"/>
      <c r="Y62" s="1044"/>
      <c r="Z62" s="1045"/>
      <c r="AA62" s="1048"/>
      <c r="AB62" s="1049"/>
      <c r="AC62" s="1050"/>
      <c r="AD62" s="1048"/>
      <c r="AE62" s="1049"/>
      <c r="AF62" s="1050"/>
      <c r="AG62" s="1048"/>
      <c r="AH62" s="1049"/>
      <c r="AI62" s="1050"/>
      <c r="AJ62" s="1046" t="str">
        <f>IF(ISERR(INDEX(予選成績,AJ61,AL61*7-3)),"",IF(INDEX(予選成績,AJ61,AL61*7-3)="","",INDEX(予選成績,AJ61,AL61*7-3)))</f>
        <v/>
      </c>
      <c r="AK62" s="1044" t="s">
        <v>717</v>
      </c>
      <c r="AL62" s="1047" t="str">
        <f>IF(ISERR(INDEX(予選成績,AJ61,AL61*7)),"",IF(INDEX(予選成績,AJ61,AL61*7)="","",INDEX(予選成績,AJ61,AL61*7)))</f>
        <v/>
      </c>
      <c r="AM62" s="1046" t="str">
        <f>IF(ISERR(INDEX(予選成績,AM61,AO61*7-3)),"",IF(INDEX(予選成績,AM61,AO61*7-3)="","",INDEX(予選成績,AM61,AO61*7-3)))</f>
        <v/>
      </c>
      <c r="AN62" s="1044" t="s">
        <v>717</v>
      </c>
      <c r="AO62" s="1047" t="str">
        <f>IF(ISERR(INDEX(予選成績,AM61,AO61*7)),"",IF(INDEX(予選成績,AM61,AO61*7)="","",INDEX(予選成績,AM61,AO61*7)))</f>
        <v/>
      </c>
      <c r="AP62" s="1051"/>
      <c r="AQ62" s="1051"/>
      <c r="AR62" s="1051"/>
      <c r="AS62" s="1052"/>
      <c r="AT62" s="1053"/>
      <c r="AU62" s="1080"/>
      <c r="AV62" s="1081"/>
      <c r="AW62" s="1056"/>
      <c r="AX62" s="1057"/>
      <c r="AY62" s="1038"/>
    </row>
    <row r="63" spans="1:51" ht="21" customHeight="1">
      <c r="A63" s="1141" t="s">
        <v>508</v>
      </c>
      <c r="B63" s="1018" t="str">
        <f>IF(A63="","＊＊＊＊＊＊＊＊＊＊",IF(ISNA(VLOOKUP(A63,参加ＴＭ,2,FALSE)),"",VLOOKUP(A63,参加ＴＭ,2,FALSE)))</f>
        <v>まえばやしオールスターズ</v>
      </c>
      <c r="C63" s="1058"/>
      <c r="D63" s="1023" t="str">
        <f>IF(C64="","",IF(C64=E64,"△",IF(C64&gt;E64,"○","×")))</f>
        <v/>
      </c>
      <c r="E63" s="1024"/>
      <c r="F63" s="1058"/>
      <c r="G63" s="1023" t="str">
        <f>IF(F64="","",IF(F64=H64,"△",IF(F64&gt;H64,"○","×")))</f>
        <v/>
      </c>
      <c r="H63" s="1024"/>
      <c r="I63" s="1137"/>
      <c r="J63" s="1124" t="str">
        <f>IF(I64="","",IF(I64=K64,"△",IF(I64&gt;K64,"○","×")))</f>
        <v/>
      </c>
      <c r="K63" s="1138"/>
      <c r="L63" s="1019"/>
      <c r="M63" s="1020"/>
      <c r="N63" s="1021"/>
      <c r="O63" s="1096"/>
      <c r="P63" s="1097"/>
      <c r="Q63" s="1098"/>
      <c r="R63" s="1025">
        <v>5</v>
      </c>
      <c r="S63" s="1026" t="str">
        <f>IF(R64="","",IF(R64=T64,"△",IF(R64&gt;T64,"○","×")))</f>
        <v/>
      </c>
      <c r="T63" s="1027">
        <v>1</v>
      </c>
      <c r="U63" s="1028"/>
      <c r="V63" s="1029"/>
      <c r="W63" s="1030"/>
      <c r="X63" s="1022"/>
      <c r="Y63" s="1060"/>
      <c r="Z63" s="1024"/>
      <c r="AA63" s="1028"/>
      <c r="AB63" s="1029"/>
      <c r="AC63" s="1030"/>
      <c r="AD63" s="1028"/>
      <c r="AE63" s="1029"/>
      <c r="AF63" s="1030"/>
      <c r="AG63" s="1028"/>
      <c r="AH63" s="1029"/>
      <c r="AI63" s="1030"/>
      <c r="AJ63" s="1025">
        <v>5</v>
      </c>
      <c r="AK63" s="1026" t="str">
        <f>IF(AJ64="","",IF(AJ64=AL64,"△",IF(AJ64&gt;AL64,"○","×")))</f>
        <v/>
      </c>
      <c r="AL63" s="1027">
        <v>1</v>
      </c>
      <c r="AM63" s="1096"/>
      <c r="AN63" s="1253"/>
      <c r="AO63" s="1098"/>
      <c r="AP63" s="1031">
        <f>COUNTIF($C63:$Z63,"○")</f>
        <v>0</v>
      </c>
      <c r="AQ63" s="1031">
        <f>COUNTIF($C63:$Z63,"△")</f>
        <v>0</v>
      </c>
      <c r="AR63" s="1031">
        <f>COUNTIF($C63:$Z63,"×")</f>
        <v>0</v>
      </c>
      <c r="AS63" s="1032">
        <f>AP63*2+AQ63</f>
        <v>0</v>
      </c>
      <c r="AT63" s="1033">
        <f>IF(ISERROR(C64+F64+I64+AJ64),0,R64)</f>
        <v>0</v>
      </c>
      <c r="AU63" s="1078" t="s">
        <v>4</v>
      </c>
      <c r="AV63" s="1079">
        <f>IF(ISERROR(E64+K64+T64+AL64),0,H64)</f>
        <v>0</v>
      </c>
      <c r="AW63" s="1036"/>
      <c r="AX63" s="1037"/>
      <c r="AY63" s="1038">
        <f>AS63*10000000+AT63*100000+AX63*100+(100-AV63)</f>
        <v>100</v>
      </c>
    </row>
    <row r="64" spans="1:51" ht="21" customHeight="1">
      <c r="A64" s="1142"/>
      <c r="B64" s="1039"/>
      <c r="C64" s="1043" t="str">
        <f>IF(L58="","",K58)</f>
        <v/>
      </c>
      <c r="D64" s="1044" t="s">
        <v>4</v>
      </c>
      <c r="E64" s="1045" t="str">
        <f>IF(I58="","",I58)</f>
        <v/>
      </c>
      <c r="F64" s="1043" t="str">
        <f>IF(K60="","",K60)</f>
        <v/>
      </c>
      <c r="G64" s="1044" t="s">
        <v>4</v>
      </c>
      <c r="H64" s="1045" t="str">
        <f>IF(I60="","",I60)</f>
        <v/>
      </c>
      <c r="I64" s="1139" t="str">
        <f>IF(N60="","",N60)</f>
        <v/>
      </c>
      <c r="J64" s="1044" t="s">
        <v>717</v>
      </c>
      <c r="K64" s="1140" t="str">
        <f>IF(L60="","",L60)</f>
        <v/>
      </c>
      <c r="L64" s="1040"/>
      <c r="M64" s="1041"/>
      <c r="N64" s="1042"/>
      <c r="O64" s="1102" t="str">
        <f>IF(ISERR(INDEX(予選成績,O63,Q63*7-3)),"",IF(INDEX(予選成績,O63,Q63*7-3)="","",INDEX(予選成績,O63,Q63*7-3)))</f>
        <v/>
      </c>
      <c r="P64" s="1103" t="s">
        <v>4</v>
      </c>
      <c r="Q64" s="1104" t="str">
        <f>IF(ISERR(INDEX(予選成績,O63,Q63*7)),"",IF(INDEX(予選成績,O63,Q63*7)="","",INDEX(予選成績,O63,Q63*7)))</f>
        <v/>
      </c>
      <c r="R64" s="1046" t="str">
        <f>IF(ISERR(INDEX(予選成績,R63,T63*7-3)),"",IF(INDEX(予選成績,R63,T63*7-3)="","",INDEX(予選成績,R63,T63*7-3)))</f>
        <v/>
      </c>
      <c r="S64" s="1044" t="s">
        <v>717</v>
      </c>
      <c r="T64" s="1047" t="str">
        <f>IF(ISERR(INDEX(予選成績,R63,T63*7)),"",IF(INDEX(予選成績,R63,T63*7)="","",INDEX(予選成績,R63,T63*7)))</f>
        <v/>
      </c>
      <c r="U64" s="1048"/>
      <c r="V64" s="1049"/>
      <c r="W64" s="1050"/>
      <c r="X64" s="1043"/>
      <c r="Y64" s="1044"/>
      <c r="Z64" s="1045"/>
      <c r="AA64" s="1048"/>
      <c r="AB64" s="1049"/>
      <c r="AC64" s="1050"/>
      <c r="AD64" s="1048"/>
      <c r="AE64" s="1049"/>
      <c r="AF64" s="1050"/>
      <c r="AG64" s="1048"/>
      <c r="AH64" s="1049"/>
      <c r="AI64" s="1050"/>
      <c r="AJ64" s="1046" t="str">
        <f>IF(ISERR(INDEX(予選成績,AJ63,AL63*7-3)),"",IF(INDEX(予選成績,AJ63,AL63*7-3)="","",INDEX(予選成績,AJ63,AL63*7-3)))</f>
        <v/>
      </c>
      <c r="AK64" s="1044" t="s">
        <v>717</v>
      </c>
      <c r="AL64" s="1047" t="str">
        <f>IF(ISERR(INDEX(予選成績,AJ63,AL63*7)),"",IF(INDEX(予選成績,AJ63,AL63*7)="","",INDEX(予選成績,AJ63,AL63*7)))</f>
        <v/>
      </c>
      <c r="AM64" s="1102" t="str">
        <f>IF(ISERR(INDEX(予選成績,AM63,AO63*7-3)),"",IF(INDEX(予選成績,AM63,AO63*7-3)="","",INDEX(予選成績,AM63,AO63*7-3)))</f>
        <v/>
      </c>
      <c r="AN64" s="1103" t="s">
        <v>717</v>
      </c>
      <c r="AO64" s="1104" t="str">
        <f>IF(ISERR(INDEX(予選成績,AM63,AO63*7)),"",IF(INDEX(予選成績,AM63,AO63*7)="","",INDEX(予選成績,AM63,AO63*7)))</f>
        <v/>
      </c>
      <c r="AP64" s="1051"/>
      <c r="AQ64" s="1051"/>
      <c r="AR64" s="1051"/>
      <c r="AS64" s="1052"/>
      <c r="AT64" s="1053"/>
      <c r="AU64" s="1080"/>
      <c r="AV64" s="1081"/>
      <c r="AW64" s="1056"/>
      <c r="AX64" s="1057"/>
      <c r="AY64" s="1038"/>
    </row>
    <row r="65" spans="1:51" ht="21" customHeight="1">
      <c r="A65" s="1017" t="s">
        <v>561</v>
      </c>
      <c r="B65" s="1059" t="str">
        <f>IF(A65="","＊＊＊＊＊＊＊＊＊＊",IF(ISNA(VLOOKUP(A65,参加ＴＭ,2,FALSE)),"",VLOOKUP(A65,参加ＴＭ,2,FALSE)))</f>
        <v>さわやかドッチーズ</v>
      </c>
      <c r="C65" s="1058"/>
      <c r="D65" s="1023" t="str">
        <f>IF(C66="","",IF(C66=E66,"△",IF(C66&gt;E66,"○","×")))</f>
        <v/>
      </c>
      <c r="E65" s="1024"/>
      <c r="F65" s="1058"/>
      <c r="G65" s="1023" t="str">
        <f>IF(F66="","",IF(F66=H66,"△",IF(F66&gt;H66,"○","×")))</f>
        <v/>
      </c>
      <c r="H65" s="1024"/>
      <c r="I65" s="1058"/>
      <c r="J65" s="1023" t="str">
        <f>IF(I66="","",IF(I66=K66,"△",IF(I66&gt;K66,"○","×")))</f>
        <v/>
      </c>
      <c r="K65" s="1061"/>
      <c r="L65" s="1096"/>
      <c r="M65" s="1097"/>
      <c r="N65" s="1098"/>
      <c r="O65" s="1019"/>
      <c r="P65" s="1020"/>
      <c r="Q65" s="1021"/>
      <c r="R65" s="1025">
        <v>5</v>
      </c>
      <c r="S65" s="1026" t="str">
        <f>IF(R66="","",IF(R66=T66,"△",IF(R66&gt;T66,"○","×")))</f>
        <v/>
      </c>
      <c r="T65" s="1027">
        <v>1</v>
      </c>
      <c r="U65" s="1028"/>
      <c r="V65" s="1029"/>
      <c r="W65" s="1030"/>
      <c r="X65" s="1022"/>
      <c r="Y65" s="1060"/>
      <c r="Z65" s="1024"/>
      <c r="AA65" s="1028"/>
      <c r="AB65" s="1029"/>
      <c r="AC65" s="1030"/>
      <c r="AD65" s="1028"/>
      <c r="AE65" s="1029"/>
      <c r="AF65" s="1030"/>
      <c r="AG65" s="1028"/>
      <c r="AH65" s="1029"/>
      <c r="AI65" s="1030"/>
      <c r="AJ65" s="1096"/>
      <c r="AK65" s="1253"/>
      <c r="AL65" s="1098"/>
      <c r="AM65" s="1025">
        <v>5</v>
      </c>
      <c r="AN65" s="1026" t="str">
        <f>IF(AM66="","",IF(AM66=AO66,"△",IF(AM66&gt;AO66,"○","×")))</f>
        <v/>
      </c>
      <c r="AO65" s="1027">
        <v>1</v>
      </c>
      <c r="AP65" s="1031">
        <f>COUNTIF($C65:$Z65,"○")</f>
        <v>0</v>
      </c>
      <c r="AQ65" s="1031">
        <f>COUNTIF($C65:$Z65,"△")</f>
        <v>0</v>
      </c>
      <c r="AR65" s="1031">
        <f>COUNTIF($C65:$Z65,"×")</f>
        <v>0</v>
      </c>
      <c r="AS65" s="1032">
        <f>AP65*2+AQ65</f>
        <v>0</v>
      </c>
      <c r="AT65" s="1033">
        <f>IF(ISERROR(C66+F66+I66+AM66),0,R66)</f>
        <v>0</v>
      </c>
      <c r="AU65" s="1078" t="s">
        <v>4</v>
      </c>
      <c r="AV65" s="1079">
        <f>IF(ISERROR(E66+K66+T66+AO66),0,H66)</f>
        <v>0</v>
      </c>
      <c r="AW65" s="1036"/>
      <c r="AX65" s="1037"/>
      <c r="AY65" s="1038">
        <f>AS65*10000000+AT65*100000+AX65*100+(100-AV65)</f>
        <v>100</v>
      </c>
    </row>
    <row r="66" spans="1:51" ht="21" customHeight="1">
      <c r="A66" s="1017"/>
      <c r="B66" s="1063"/>
      <c r="C66" s="1043" t="str">
        <f>IF(N58="","",N58)</f>
        <v/>
      </c>
      <c r="D66" s="1044" t="s">
        <v>4</v>
      </c>
      <c r="E66" s="1045" t="str">
        <f>IF(L58="","",L58)</f>
        <v/>
      </c>
      <c r="F66" s="1043" t="str">
        <f>IF(N60="","",N60)</f>
        <v/>
      </c>
      <c r="G66" s="1044" t="s">
        <v>4</v>
      </c>
      <c r="H66" s="1045" t="str">
        <f>IF(L60="","",L60)</f>
        <v/>
      </c>
      <c r="I66" s="1043" t="str">
        <f>IF(N64="","",N64)</f>
        <v/>
      </c>
      <c r="J66" s="1044" t="s">
        <v>4</v>
      </c>
      <c r="K66" s="1064" t="str">
        <f>IF(L64="","",L64)</f>
        <v/>
      </c>
      <c r="L66" s="1102" t="str">
        <f>IF(ISERR(INDEX(予選成績,L65,N65*7-3)),"",IF(INDEX(予選成績,L65,N65*7-3)="","",INDEX(予選成績,L65,N65*7-3)))</f>
        <v/>
      </c>
      <c r="M66" s="1103" t="s">
        <v>4</v>
      </c>
      <c r="N66" s="1104" t="str">
        <f>IF(ISERR(INDEX(予選成績,L65,N65*7)),"",IF(INDEX(予選成績,L65,N65*7)="","",INDEX(予選成績,L65,N65*7)))</f>
        <v/>
      </c>
      <c r="O66" s="1040"/>
      <c r="P66" s="1041"/>
      <c r="Q66" s="1042"/>
      <c r="R66" s="1046" t="str">
        <f>IF(ISERR(INDEX(予選成績,R65,T65*7-3)),"",IF(INDEX(予選成績,R65,T65*7-3)="","",INDEX(予選成績,R65,T65*7-3)))</f>
        <v/>
      </c>
      <c r="S66" s="1044" t="s">
        <v>717</v>
      </c>
      <c r="T66" s="1047" t="str">
        <f>IF(ISERR(INDEX(予選成績,R65,T65*7)),"",IF(INDEX(予選成績,R65,T65*7)="","",INDEX(予選成績,R65,T65*7)))</f>
        <v/>
      </c>
      <c r="U66" s="1048"/>
      <c r="V66" s="1049"/>
      <c r="W66" s="1050"/>
      <c r="X66" s="1043"/>
      <c r="Y66" s="1044"/>
      <c r="Z66" s="1045"/>
      <c r="AA66" s="1048"/>
      <c r="AB66" s="1049"/>
      <c r="AC66" s="1050"/>
      <c r="AD66" s="1048"/>
      <c r="AE66" s="1049"/>
      <c r="AF66" s="1050"/>
      <c r="AG66" s="1048"/>
      <c r="AH66" s="1049"/>
      <c r="AI66" s="1050"/>
      <c r="AJ66" s="1102" t="str">
        <f>IF(ISERR(INDEX(予選成績,AJ65,AL65*7-3)),"",IF(INDEX(予選成績,AJ65,AL65*7-3)="","",INDEX(予選成績,AJ65,AL65*7-3)))</f>
        <v/>
      </c>
      <c r="AK66" s="1103" t="s">
        <v>717</v>
      </c>
      <c r="AL66" s="1104" t="str">
        <f>IF(ISERR(INDEX(予選成績,AJ65,AL65*7)),"",IF(INDEX(予選成績,AJ65,AL65*7)="","",INDEX(予選成績,AJ65,AL65*7)))</f>
        <v/>
      </c>
      <c r="AM66" s="1046" t="str">
        <f>IF(ISERR(INDEX(予選成績,AM65,AO65*7-3)),"",IF(INDEX(予選成績,AM65,AO65*7-3)="","",INDEX(予選成績,AM65,AO65*7-3)))</f>
        <v/>
      </c>
      <c r="AN66" s="1044" t="s">
        <v>717</v>
      </c>
      <c r="AO66" s="1047" t="str">
        <f>IF(ISERR(INDEX(予選成績,AM65,AO65*7)),"",IF(INDEX(予選成績,AM65,AO65*7)="","",INDEX(予選成績,AM65,AO65*7)))</f>
        <v/>
      </c>
      <c r="AP66" s="1051"/>
      <c r="AQ66" s="1051"/>
      <c r="AR66" s="1051"/>
      <c r="AS66" s="1052"/>
      <c r="AT66" s="1053"/>
      <c r="AU66" s="1080"/>
      <c r="AV66" s="1081"/>
      <c r="AW66" s="1056"/>
      <c r="AX66" s="1057"/>
      <c r="AY66" s="1038"/>
    </row>
    <row r="67" spans="1:51" ht="21" customHeight="1">
      <c r="A67" s="1017" t="s">
        <v>570</v>
      </c>
      <c r="B67" s="1059" t="str">
        <f>IF(A67="","＊＊＊＊＊＊＊＊＊＊",IF(ISNA(VLOOKUP(A67,参加ＴＭ,2,FALSE)),"",VLOOKUP(A67,参加ＴＭ,2,FALSE)))</f>
        <v>ドラゴンファイター</v>
      </c>
      <c r="C67" s="1058"/>
      <c r="D67" s="1060" t="str">
        <f>IF(C68="","",IF(C68=E68,"△",IF(C68&gt;E68,"○","×")))</f>
        <v/>
      </c>
      <c r="E67" s="1024"/>
      <c r="F67" s="1058"/>
      <c r="G67" s="1060" t="str">
        <f>IF(F68="","",IF(F68=H68,"△",IF(F68&gt;H68,"○","×")))</f>
        <v/>
      </c>
      <c r="H67" s="1024"/>
      <c r="I67" s="1058"/>
      <c r="J67" s="1060" t="str">
        <f>IF(I68="","",IF(I68=K68,"△",IF(I68&gt;K68,"○","×")))</f>
        <v/>
      </c>
      <c r="K67" s="1061"/>
      <c r="L67" s="1058"/>
      <c r="M67" s="1060" t="str">
        <f>IF(L68="","",IF(L68=N68,"△",IF(L68&gt;N68,"○","×")))</f>
        <v/>
      </c>
      <c r="N67" s="1061"/>
      <c r="O67" s="1137"/>
      <c r="P67" s="1124" t="str">
        <f>IF(O68="","",IF(O68=Q68,"△",IF(O68&gt;Q68,"○","×")))</f>
        <v/>
      </c>
      <c r="Q67" s="1138"/>
      <c r="R67" s="1019"/>
      <c r="S67" s="1020"/>
      <c r="T67" s="1021"/>
      <c r="U67" s="1022"/>
      <c r="V67" s="1060" t="str">
        <f>IF(U68="","",IF(U68=W68,"△",IF(U68&gt;W68,"○","×")))</f>
        <v/>
      </c>
      <c r="W67" s="1024"/>
      <c r="X67" s="1022"/>
      <c r="Y67" s="1060" t="str">
        <f>IF(X68="","",IF(X68=Z68,"△",IF(X68&gt;Z68,"○","×")))</f>
        <v/>
      </c>
      <c r="Z67" s="1024"/>
      <c r="AA67" s="1028"/>
      <c r="AB67" s="1029"/>
      <c r="AC67" s="1030"/>
      <c r="AD67" s="1028"/>
      <c r="AE67" s="1029"/>
      <c r="AF67" s="1030"/>
      <c r="AG67" s="1028"/>
      <c r="AH67" s="1029"/>
      <c r="AI67" s="1030"/>
      <c r="AJ67" s="1096"/>
      <c r="AK67" s="1097"/>
      <c r="AL67" s="1098"/>
      <c r="AM67" s="1096"/>
      <c r="AN67" s="1253"/>
      <c r="AO67" s="1098"/>
      <c r="AP67" s="1031">
        <f>COUNTIF($C67:$Z67,"○")</f>
        <v>0</v>
      </c>
      <c r="AQ67" s="1031">
        <f>COUNTIF($C67:$Z67,"△")</f>
        <v>0</v>
      </c>
      <c r="AR67" s="1031">
        <f>COUNTIF($C67:$Z67,"×")</f>
        <v>0</v>
      </c>
      <c r="AS67" s="1032">
        <f>AP67*2+AQ67</f>
        <v>0</v>
      </c>
      <c r="AT67" s="1033">
        <f>IF(ISERROR(C68+F68+I68+O68),0,L68)</f>
        <v>0</v>
      </c>
      <c r="AU67" s="1078" t="s">
        <v>4</v>
      </c>
      <c r="AV67" s="1079">
        <f>IF(ISERROR(E68+K68+N68+Q68),0,H68)</f>
        <v>0</v>
      </c>
      <c r="AW67" s="1036"/>
      <c r="AX67" s="1037"/>
      <c r="AY67" s="1038">
        <f>AS67*10000000+AT67*100000+AX67*100+(100-AV67)</f>
        <v>100</v>
      </c>
    </row>
    <row r="68" spans="1:51" ht="21" customHeight="1">
      <c r="A68" s="1017"/>
      <c r="B68" s="1063"/>
      <c r="C68" s="1043" t="str">
        <f>IF(Q58="","",Q58)</f>
        <v/>
      </c>
      <c r="D68" s="1044" t="s">
        <v>4</v>
      </c>
      <c r="E68" s="1045" t="str">
        <f>IF(O58="","",O58)</f>
        <v/>
      </c>
      <c r="F68" s="1043" t="str">
        <f>IF(Q60="","",Q60)</f>
        <v/>
      </c>
      <c r="G68" s="1044" t="s">
        <v>4</v>
      </c>
      <c r="H68" s="1045" t="str">
        <f>IF(O60="","",O60)</f>
        <v/>
      </c>
      <c r="I68" s="1043" t="str">
        <f>IF(Q64="","",Q64)</f>
        <v/>
      </c>
      <c r="J68" s="1044" t="s">
        <v>4</v>
      </c>
      <c r="K68" s="1064" t="str">
        <f>IF(O64="","",O64)</f>
        <v/>
      </c>
      <c r="L68" s="1043" t="str">
        <f>IF(Q66="","",Q66)</f>
        <v/>
      </c>
      <c r="M68" s="1044" t="s">
        <v>4</v>
      </c>
      <c r="N68" s="1064" t="str">
        <f>IF(O66="","",O66)</f>
        <v/>
      </c>
      <c r="O68" s="1139" t="str">
        <f>IF(W66="","",W66)</f>
        <v/>
      </c>
      <c r="P68" s="1044" t="s">
        <v>717</v>
      </c>
      <c r="Q68" s="1140" t="str">
        <f>IF(U66="","",U66)</f>
        <v/>
      </c>
      <c r="R68" s="1040"/>
      <c r="S68" s="1041"/>
      <c r="T68" s="1042"/>
      <c r="U68" s="1043" t="str">
        <f>IF(ISERR(INDEX(予選成績,U67,W67*7-3)),"",IF(INDEX(予選成績,U67,W67*7-3)="","",INDEX(予選成績,U67,W67*7-3)))</f>
        <v/>
      </c>
      <c r="V68" s="1044" t="s">
        <v>4</v>
      </c>
      <c r="W68" s="1045" t="str">
        <f>IF(ISERR(INDEX(予選成績,U67,W67*7)),"",IF(INDEX(予選成績,U67,W67*7)="","",INDEX(予選成績,U67,W67*7)))</f>
        <v/>
      </c>
      <c r="X68" s="1043" t="str">
        <f>IF(ISERR(INDEX(予選成績,X67,Z67*7-3)),"",IF(INDEX(予選成績,X67,Z67*7-3)="","",INDEX(予選成績,X67,Z67*7-3)))</f>
        <v/>
      </c>
      <c r="Y68" s="1044" t="s">
        <v>4</v>
      </c>
      <c r="Z68" s="1045" t="str">
        <f>IF(ISERR(INDEX(予選成績,X67,Z67*7)),"",IF(INDEX(予選成績,X67,Z67*7)="","",INDEX(予選成績,X67,Z67*7)))</f>
        <v/>
      </c>
      <c r="AA68" s="1048"/>
      <c r="AB68" s="1049"/>
      <c r="AC68" s="1050"/>
      <c r="AD68" s="1048"/>
      <c r="AE68" s="1049"/>
      <c r="AF68" s="1050"/>
      <c r="AG68" s="1048"/>
      <c r="AH68" s="1049"/>
      <c r="AI68" s="1050"/>
      <c r="AJ68" s="1102" t="str">
        <f>IF(ISERR(INDEX(予選成績,AJ67,AL67*7-3)),"",IF(INDEX(予選成績,AJ67,AL67*7-3)="","",INDEX(予選成績,AJ67,AL67*7-3)))</f>
        <v/>
      </c>
      <c r="AK68" s="1103" t="s">
        <v>4</v>
      </c>
      <c r="AL68" s="1104" t="str">
        <f>IF(ISERR(INDEX(予選成績,AJ67,AL67*7)),"",IF(INDEX(予選成績,AJ67,AL67*7)="","",INDEX(予選成績,AJ67,AL67*7)))</f>
        <v/>
      </c>
      <c r="AM68" s="1102" t="str">
        <f>IF(ISERR(INDEX(予選成績,AM67,AO67*7-3)),"",IF(INDEX(予選成績,AM67,AO67*7-3)="","",INDEX(予選成績,AM67,AO67*7-3)))</f>
        <v/>
      </c>
      <c r="AN68" s="1103" t="s">
        <v>717</v>
      </c>
      <c r="AO68" s="1104" t="str">
        <f>IF(ISERR(INDEX(予選成績,AM67,AO67*7)),"",IF(INDEX(予選成績,AM67,AO67*7)="","",INDEX(予選成績,AM67,AO67*7)))</f>
        <v/>
      </c>
      <c r="AP68" s="1051"/>
      <c r="AQ68" s="1051"/>
      <c r="AR68" s="1051"/>
      <c r="AS68" s="1052"/>
      <c r="AT68" s="1053"/>
      <c r="AU68" s="1080"/>
      <c r="AV68" s="1081"/>
      <c r="AW68" s="1056"/>
      <c r="AX68" s="1057"/>
      <c r="AY68" s="1038"/>
    </row>
    <row r="69" spans="1:51" ht="21" customHeight="1">
      <c r="A69" s="1141" t="s">
        <v>712</v>
      </c>
      <c r="B69" s="1059" t="str">
        <f>IF(A69="","＊＊＊＊＊＊＊＊＊＊",IF(ISNA(VLOOKUP(A69,参加ＴＭ,2,FALSE)),"",VLOOKUP(A69,参加ＴＭ,2,FALSE)))</f>
        <v>うめつぼドラゴン</v>
      </c>
      <c r="C69" s="1058"/>
      <c r="D69" s="1060" t="str">
        <f>IF(C70="","",IF(C70=E70,"△",IF(C70&gt;E70,"○","×")))</f>
        <v/>
      </c>
      <c r="E69" s="1024"/>
      <c r="F69" s="1058"/>
      <c r="G69" s="1060" t="str">
        <f>IF(F70="","",IF(F70=H70,"△",IF(F70&gt;H70,"○","×")))</f>
        <v/>
      </c>
      <c r="H69" s="1024"/>
      <c r="I69" s="1058"/>
      <c r="J69" s="1060" t="str">
        <f>IF(I70="","",IF(I70=K70,"△",IF(I70&gt;K70,"○","×")))</f>
        <v/>
      </c>
      <c r="K69" s="1061"/>
      <c r="L69" s="1058"/>
      <c r="M69" s="1060" t="str">
        <f>IF(L70="","",IF(L70=N70,"△",IF(L70&gt;N70,"○","×")))</f>
        <v/>
      </c>
      <c r="N69" s="1061"/>
      <c r="O69" s="1108"/>
      <c r="P69" s="1253" t="str">
        <f>IF(O70="","",IF(O70=Q70,"△",IF(O70&gt;Q70,"○","×")))</f>
        <v/>
      </c>
      <c r="Q69" s="1267"/>
      <c r="R69" s="1096"/>
      <c r="S69" s="1097"/>
      <c r="T69" s="1098"/>
      <c r="U69" s="1022"/>
      <c r="V69" s="1060" t="str">
        <f>IF(U70="","",IF(U70=W70,"△",IF(U70&gt;W70,"○","×")))</f>
        <v/>
      </c>
      <c r="W69" s="1024"/>
      <c r="X69" s="1022"/>
      <c r="Y69" s="1060" t="str">
        <f>IF(X70="","",IF(X70=Z70,"△",IF(X70&gt;Z70,"○","×")))</f>
        <v/>
      </c>
      <c r="Z69" s="1024"/>
      <c r="AA69" s="1028"/>
      <c r="AB69" s="1029"/>
      <c r="AC69" s="1030"/>
      <c r="AD69" s="1028"/>
      <c r="AE69" s="1029"/>
      <c r="AF69" s="1030"/>
      <c r="AG69" s="1028"/>
      <c r="AH69" s="1029"/>
      <c r="AI69" s="1030"/>
      <c r="AJ69" s="1019"/>
      <c r="AK69" s="1020"/>
      <c r="AL69" s="1021"/>
      <c r="AM69" s="1058"/>
      <c r="AN69" s="1060" t="str">
        <f>IF(AM70="","",IF(AM70=AO70,"△",IF(AM70&gt;AO70,"○","×")))</f>
        <v/>
      </c>
      <c r="AO69" s="1061"/>
      <c r="AP69" s="1031">
        <f>COUNTIF($C69:$Z69,"○")</f>
        <v>0</v>
      </c>
      <c r="AQ69" s="1031">
        <f>COUNTIF($C69:$Z69,"△")</f>
        <v>0</v>
      </c>
      <c r="AR69" s="1031">
        <f>COUNTIF($C69:$Z69,"×")</f>
        <v>0</v>
      </c>
      <c r="AS69" s="1032">
        <f>AP69*2+AQ69</f>
        <v>0</v>
      </c>
      <c r="AT69" s="1033">
        <f>IF(ISERROR(C70+F70+I70+AM70),0,L70)</f>
        <v>0</v>
      </c>
      <c r="AU69" s="1078" t="s">
        <v>4</v>
      </c>
      <c r="AV69" s="1079">
        <f>IF(ISERROR(E70+K70+N70+AO70),0,H70)</f>
        <v>0</v>
      </c>
      <c r="AW69" s="1036"/>
      <c r="AX69" s="1037"/>
      <c r="AY69" s="1038">
        <f>AS69*10000000+AT69*100000+AX69*100+(100-AV69)</f>
        <v>100</v>
      </c>
    </row>
    <row r="70" spans="1:51" ht="21" customHeight="1">
      <c r="A70" s="1142"/>
      <c r="B70" s="1063"/>
      <c r="C70" s="1043" t="str">
        <f>IF(T58="","",T58)</f>
        <v/>
      </c>
      <c r="D70" s="1044" t="s">
        <v>4</v>
      </c>
      <c r="E70" s="1045" t="str">
        <f>IF(R58="","",R58)</f>
        <v/>
      </c>
      <c r="F70" s="1043" t="str">
        <f>IF(T60="","",T60)</f>
        <v/>
      </c>
      <c r="G70" s="1044" t="s">
        <v>4</v>
      </c>
      <c r="H70" s="1045" t="str">
        <f>IF(R60="","",R60)</f>
        <v/>
      </c>
      <c r="I70" s="1043" t="str">
        <f>IF(T64="","",T64)</f>
        <v/>
      </c>
      <c r="J70" s="1044" t="s">
        <v>4</v>
      </c>
      <c r="K70" s="1064" t="str">
        <f>IF(R64="","",R64)</f>
        <v/>
      </c>
      <c r="L70" s="1043" t="str">
        <f>IF(T66="","",T66)</f>
        <v/>
      </c>
      <c r="M70" s="1044" t="s">
        <v>4</v>
      </c>
      <c r="N70" s="1064" t="str">
        <f>IF(R66="","",R66)</f>
        <v/>
      </c>
      <c r="O70" s="1102" t="str">
        <f>IF(T68="","",T68)</f>
        <v/>
      </c>
      <c r="P70" s="1103" t="s">
        <v>4</v>
      </c>
      <c r="Q70" s="1268" t="str">
        <f>IF(R68="","",R68)</f>
        <v/>
      </c>
      <c r="R70" s="1102" t="str">
        <f>IF(ISERR(INDEX(予選成績,R69,T69*7-3)),"",IF(INDEX(予選成績,R69,T69*7-3)="","",INDEX(予選成績,R69,T69*7-3)))</f>
        <v/>
      </c>
      <c r="S70" s="1103" t="s">
        <v>4</v>
      </c>
      <c r="T70" s="1104" t="str">
        <f>IF(ISERR(INDEX(予選成績,R69,T69*7)),"",IF(INDEX(予選成績,R69,T69*7)="","",INDEX(予選成績,R69,T69*7)))</f>
        <v/>
      </c>
      <c r="U70" s="1043" t="str">
        <f>IF(ISERR(INDEX(予選成績,U69,W69*7-3)),"",IF(INDEX(予選成績,U69,W69*7-3)="","",INDEX(予選成績,U69,W69*7-3)))</f>
        <v/>
      </c>
      <c r="V70" s="1044" t="s">
        <v>4</v>
      </c>
      <c r="W70" s="1045" t="str">
        <f>IF(ISERR(INDEX(予選成績,U69,W69*7)),"",IF(INDEX(予選成績,U69,W69*7)="","",INDEX(予選成績,U69,W69*7)))</f>
        <v/>
      </c>
      <c r="X70" s="1043" t="str">
        <f>IF(ISERR(INDEX(予選成績,X69,Z69*7-3)),"",IF(INDEX(予選成績,X69,Z69*7-3)="","",INDEX(予選成績,X69,Z69*7-3)))</f>
        <v/>
      </c>
      <c r="Y70" s="1044" t="s">
        <v>4</v>
      </c>
      <c r="Z70" s="1045" t="str">
        <f>IF(ISERR(INDEX(予選成績,X69,Z69*7)),"",IF(INDEX(予選成績,X69,Z69*7)="","",INDEX(予選成績,X69,Z69*7)))</f>
        <v/>
      </c>
      <c r="AA70" s="1048"/>
      <c r="AB70" s="1049"/>
      <c r="AC70" s="1050"/>
      <c r="AD70" s="1048"/>
      <c r="AE70" s="1049"/>
      <c r="AF70" s="1050"/>
      <c r="AG70" s="1048"/>
      <c r="AH70" s="1049"/>
      <c r="AI70" s="1050"/>
      <c r="AJ70" s="1040"/>
      <c r="AK70" s="1041"/>
      <c r="AL70" s="1042"/>
      <c r="AM70" s="1043" t="str">
        <f>IF(AU68="","",AU68)</f>
        <v/>
      </c>
      <c r="AN70" s="1044" t="s">
        <v>4</v>
      </c>
      <c r="AO70" s="1064" t="str">
        <f>IF(AS68="","",AS68)</f>
        <v/>
      </c>
      <c r="AP70" s="1051"/>
      <c r="AQ70" s="1051"/>
      <c r="AR70" s="1051"/>
      <c r="AS70" s="1052"/>
      <c r="AT70" s="1053"/>
      <c r="AU70" s="1080"/>
      <c r="AV70" s="1081"/>
      <c r="AW70" s="1056"/>
      <c r="AX70" s="1057"/>
      <c r="AY70" s="1038"/>
    </row>
    <row r="71" spans="1:51" ht="21" customHeight="1">
      <c r="A71" s="1017" t="s">
        <v>713</v>
      </c>
      <c r="B71" s="1059" t="str">
        <f>IF(A71="","＊＊＊＊＊＊＊＊＊＊",IF(ISNA(VLOOKUP(A71,参加ＴＭ,2,FALSE)),"",VLOOKUP(A71,参加ＴＭ,2,FALSE)))</f>
        <v>PGS  Hunters</v>
      </c>
      <c r="C71" s="1058"/>
      <c r="D71" s="1060" t="str">
        <f>IF(C72="","",IF(C72=E72,"△",IF(C72&gt;E72,"○","×")))</f>
        <v/>
      </c>
      <c r="E71" s="1024"/>
      <c r="F71" s="1058"/>
      <c r="G71" s="1060" t="str">
        <f>IF(F72="","",IF(F72=H72,"△",IF(F72&gt;H72,"○","×")))</f>
        <v/>
      </c>
      <c r="H71" s="1024"/>
      <c r="I71" s="1058"/>
      <c r="J71" s="1060" t="str">
        <f>IF(I72="","",IF(I72=K72,"△",IF(I72&gt;K72,"○","×")))</f>
        <v/>
      </c>
      <c r="K71" s="1061"/>
      <c r="L71" s="1108"/>
      <c r="M71" s="1253" t="str">
        <f>IF(L72="","",IF(L72=N72,"△",IF(L72&gt;N72,"○","×")))</f>
        <v/>
      </c>
      <c r="N71" s="1267"/>
      <c r="O71" s="1058"/>
      <c r="P71" s="1060" t="str">
        <f>IF(O72="","",IF(O72=Q72,"△",IF(O72&gt;Q72,"○","×")))</f>
        <v/>
      </c>
      <c r="Q71" s="1061"/>
      <c r="R71" s="1108"/>
      <c r="S71" s="1253" t="str">
        <f>IF(R72="","",IF(R72=T72,"△",IF(R72&gt;T72,"○","×")))</f>
        <v/>
      </c>
      <c r="T71" s="1098"/>
      <c r="U71" s="1066"/>
      <c r="V71" s="1067"/>
      <c r="W71" s="1068"/>
      <c r="X71" s="1022"/>
      <c r="Y71" s="1060" t="str">
        <f>IF(X72="","",IF(X72=Z72,"△",IF(X72&gt;Z72,"○","×")))</f>
        <v/>
      </c>
      <c r="Z71" s="1024"/>
      <c r="AA71" s="1028"/>
      <c r="AB71" s="1029"/>
      <c r="AC71" s="1030"/>
      <c r="AD71" s="1028"/>
      <c r="AE71" s="1029"/>
      <c r="AF71" s="1030"/>
      <c r="AG71" s="1028"/>
      <c r="AH71" s="1029"/>
      <c r="AI71" s="1030"/>
      <c r="AJ71" s="1137"/>
      <c r="AK71" s="1124" t="str">
        <f>IF(AJ72="","",IF(AJ72=AL72,"△",IF(AJ72&gt;AL72,"○","×")))</f>
        <v/>
      </c>
      <c r="AL71" s="1138"/>
      <c r="AM71" s="1019"/>
      <c r="AN71" s="1020"/>
      <c r="AO71" s="1021"/>
      <c r="AP71" s="1031">
        <f>COUNTIF($C71:$Z71,"○")</f>
        <v>0</v>
      </c>
      <c r="AQ71" s="1031">
        <f>COUNTIF($C71:$Z71,"△")</f>
        <v>0</v>
      </c>
      <c r="AR71" s="1031">
        <f>COUNTIF($C71:$Z71,"×")</f>
        <v>0</v>
      </c>
      <c r="AS71" s="1032">
        <f>AP71*2+AQ71</f>
        <v>0</v>
      </c>
      <c r="AT71" s="1033">
        <f>IF(ISERROR(C72+F72+I72+AJ72),0,O72)</f>
        <v>0</v>
      </c>
      <c r="AU71" s="1078" t="s">
        <v>4</v>
      </c>
      <c r="AV71" s="1079">
        <f>IF(ISERROR(E72+K72+Q72+AL72),0,H72)</f>
        <v>0</v>
      </c>
      <c r="AW71" s="1036"/>
      <c r="AX71" s="1037"/>
      <c r="AY71" s="1038">
        <f>AS71*10000000+AT71*100000+AX71*100+(100-AV71)</f>
        <v>100</v>
      </c>
    </row>
    <row r="72" spans="1:51" ht="21" customHeight="1">
      <c r="A72" s="1017"/>
      <c r="B72" s="1063"/>
      <c r="C72" s="1043" t="str">
        <f>IF(W58="","",W58)</f>
        <v/>
      </c>
      <c r="D72" s="1044" t="s">
        <v>4</v>
      </c>
      <c r="E72" s="1045" t="str">
        <f>IF(U58="","",U58)</f>
        <v/>
      </c>
      <c r="F72" s="1043" t="str">
        <f>IF(W60="","",W60)</f>
        <v/>
      </c>
      <c r="G72" s="1044" t="s">
        <v>4</v>
      </c>
      <c r="H72" s="1045" t="str">
        <f>IF(U60="","",U60)</f>
        <v/>
      </c>
      <c r="I72" s="1043" t="str">
        <f>IF(W64="","",W64)</f>
        <v/>
      </c>
      <c r="J72" s="1044" t="s">
        <v>4</v>
      </c>
      <c r="K72" s="1064" t="str">
        <f>IF(U64="","",U64)</f>
        <v/>
      </c>
      <c r="L72" s="1102" t="str">
        <f>IF(W66="","",W66)</f>
        <v/>
      </c>
      <c r="M72" s="1103" t="s">
        <v>4</v>
      </c>
      <c r="N72" s="1268" t="str">
        <f>IF(U66="","",U66)</f>
        <v/>
      </c>
      <c r="O72" s="1043" t="str">
        <f>IF(W68="","",W68)</f>
        <v/>
      </c>
      <c r="P72" s="1044" t="s">
        <v>4</v>
      </c>
      <c r="Q72" s="1064" t="str">
        <f>IF(U68="","",U68)</f>
        <v/>
      </c>
      <c r="R72" s="1102" t="str">
        <f>IF(W70="","",W70)</f>
        <v/>
      </c>
      <c r="S72" s="1103" t="s">
        <v>4</v>
      </c>
      <c r="T72" s="1104" t="str">
        <f>IF(U70="","",U70)</f>
        <v/>
      </c>
      <c r="U72" s="1069"/>
      <c r="V72" s="1070"/>
      <c r="W72" s="1071"/>
      <c r="X72" s="1043" t="str">
        <f>IF(ISERR(INDEX(予選成績,X71,Z71*7-3)),"",IF(INDEX(予選成績,X71,Z71*7-3)="","",INDEX(予選成績,X71,Z71*7-3)))</f>
        <v/>
      </c>
      <c r="Y72" s="1044" t="s">
        <v>4</v>
      </c>
      <c r="Z72" s="1045" t="str">
        <f>IF(ISERR(INDEX(予選成績,X71,Z71*7)),"",IF(INDEX(予選成績,X71,Z71*7)="","",INDEX(予選成績,X71,Z71*7)))</f>
        <v/>
      </c>
      <c r="AA72" s="1048"/>
      <c r="AB72" s="1049"/>
      <c r="AC72" s="1050"/>
      <c r="AD72" s="1048"/>
      <c r="AE72" s="1049"/>
      <c r="AF72" s="1050"/>
      <c r="AG72" s="1048"/>
      <c r="AH72" s="1049"/>
      <c r="AI72" s="1050"/>
      <c r="AJ72" s="1139" t="str">
        <f>IF(AR70="","",AR70)</f>
        <v/>
      </c>
      <c r="AK72" s="1044" t="s">
        <v>717</v>
      </c>
      <c r="AL72" s="1140" t="str">
        <f>IF(AP70="","",AP70)</f>
        <v/>
      </c>
      <c r="AM72" s="1040"/>
      <c r="AN72" s="1041"/>
      <c r="AO72" s="1042"/>
      <c r="AP72" s="1051"/>
      <c r="AQ72" s="1051"/>
      <c r="AR72" s="1051"/>
      <c r="AS72" s="1052"/>
      <c r="AT72" s="1053"/>
      <c r="AU72" s="1080"/>
      <c r="AV72" s="1081"/>
      <c r="AW72" s="1056"/>
      <c r="AX72" s="1057"/>
      <c r="AY72" s="1038"/>
    </row>
    <row r="73" spans="1:51" ht="20.100000000000001" customHeight="1">
      <c r="A73" s="1128"/>
      <c r="B73" s="1129"/>
      <c r="C73" s="258"/>
      <c r="E73" s="258"/>
      <c r="F73" s="258"/>
      <c r="H73" s="258"/>
      <c r="I73" s="258"/>
      <c r="K73" s="258"/>
      <c r="L73" s="258"/>
      <c r="N73" s="258"/>
      <c r="O73" s="258"/>
      <c r="Q73" s="258"/>
      <c r="R73" s="258"/>
      <c r="S73" s="652"/>
      <c r="T73" s="258"/>
      <c r="U73" s="258"/>
      <c r="V73" s="652"/>
      <c r="W73" s="258"/>
      <c r="X73" s="1143"/>
      <c r="Y73" s="1143"/>
      <c r="Z73" s="1143"/>
      <c r="AA73" s="1144"/>
      <c r="AB73" s="1144"/>
      <c r="AC73" s="1144"/>
      <c r="AD73" s="1144"/>
      <c r="AE73" s="1144"/>
      <c r="AF73" s="1144"/>
      <c r="AG73" s="1144"/>
      <c r="AH73" s="1144"/>
      <c r="AI73" s="1144"/>
      <c r="AJ73" s="258"/>
      <c r="AK73" s="652"/>
      <c r="AL73" s="258"/>
      <c r="AM73" s="258"/>
      <c r="AN73" s="652"/>
      <c r="AO73" s="258"/>
      <c r="AP73" s="1131"/>
      <c r="AQ73" s="1131"/>
      <c r="AR73" s="1131"/>
      <c r="AS73" s="1145"/>
      <c r="AT73" s="1007"/>
      <c r="AU73" s="1132"/>
      <c r="AV73" s="1007"/>
      <c r="AW73" s="1146"/>
      <c r="AX73" s="1133"/>
      <c r="AY73" s="1128"/>
    </row>
    <row r="74" spans="1:51" s="258" customFormat="1" ht="20.100000000000001" customHeight="1">
      <c r="A74" s="1005" t="str">
        <f>参加チーム!E29</f>
        <v>協会ジュニアの部</v>
      </c>
      <c r="B74" s="1006"/>
      <c r="D74" s="652"/>
      <c r="G74" s="652"/>
      <c r="J74" s="652"/>
      <c r="M74" s="652"/>
      <c r="P74" s="652"/>
      <c r="R74" s="1085"/>
      <c r="S74" s="1085"/>
      <c r="T74" s="1085"/>
      <c r="U74" s="1085"/>
      <c r="V74" s="1085"/>
      <c r="W74" s="1085"/>
      <c r="X74" s="1085"/>
      <c r="Y74" s="1085"/>
      <c r="Z74" s="1085"/>
      <c r="AA74" s="1085"/>
      <c r="AB74" s="1085"/>
      <c r="AC74" s="1085"/>
      <c r="AD74" s="1085"/>
      <c r="AE74" s="1085"/>
      <c r="AF74" s="1085"/>
      <c r="AG74" s="1085"/>
      <c r="AH74" s="1085"/>
      <c r="AI74" s="1085"/>
      <c r="AJ74" s="1085"/>
      <c r="AK74" s="1085"/>
      <c r="AL74" s="1085"/>
      <c r="AM74" s="1085"/>
      <c r="AN74" s="1085"/>
      <c r="AO74" s="1085"/>
      <c r="AT74" s="1007"/>
      <c r="AU74" s="1008"/>
      <c r="AV74" s="1007"/>
      <c r="AW74" s="1006"/>
      <c r="AX74" s="1006"/>
    </row>
    <row r="75" spans="1:51" s="258" customFormat="1" ht="20.100000000000001" customHeight="1">
      <c r="A75" s="1009" t="s">
        <v>5</v>
      </c>
      <c r="B75" s="1009"/>
      <c r="C75" s="1010">
        <v>1</v>
      </c>
      <c r="D75" s="1010"/>
      <c r="E75" s="1010"/>
      <c r="F75" s="1010">
        <v>2</v>
      </c>
      <c r="G75" s="1010"/>
      <c r="H75" s="1010"/>
      <c r="I75" s="1010">
        <v>3</v>
      </c>
      <c r="J75" s="1010"/>
      <c r="K75" s="1010"/>
      <c r="L75" s="1010">
        <v>4</v>
      </c>
      <c r="M75" s="1010"/>
      <c r="N75" s="1010"/>
      <c r="O75" s="1014"/>
      <c r="P75" s="1014"/>
      <c r="Q75" s="1014"/>
      <c r="R75" s="1014"/>
      <c r="S75" s="1014"/>
      <c r="T75" s="1014"/>
      <c r="U75" s="1014"/>
      <c r="V75" s="1014"/>
      <c r="W75" s="1014"/>
      <c r="X75" s="1134"/>
      <c r="Y75" s="1135"/>
      <c r="Z75" s="1136"/>
      <c r="AA75" s="1086"/>
      <c r="AB75" s="1087"/>
      <c r="AC75" s="1088"/>
      <c r="AD75" s="1086"/>
      <c r="AE75" s="1087"/>
      <c r="AF75" s="1088"/>
      <c r="AG75" s="1086"/>
      <c r="AH75" s="1087"/>
      <c r="AI75" s="1088"/>
      <c r="AJ75" s="1014"/>
      <c r="AK75" s="1014"/>
      <c r="AL75" s="1014"/>
      <c r="AM75" s="1014"/>
      <c r="AN75" s="1014"/>
      <c r="AO75" s="1014"/>
      <c r="AP75" s="1015" t="s">
        <v>1</v>
      </c>
      <c r="AQ75" s="1015" t="s">
        <v>2</v>
      </c>
      <c r="AR75" s="1015" t="s">
        <v>3</v>
      </c>
      <c r="AS75" s="1016" t="s">
        <v>0</v>
      </c>
      <c r="AT75" s="1010" t="s">
        <v>7</v>
      </c>
      <c r="AU75" s="1010"/>
      <c r="AV75" s="1010"/>
      <c r="AW75" s="1016" t="s">
        <v>6</v>
      </c>
      <c r="AX75" s="1016" t="s">
        <v>42</v>
      </c>
    </row>
    <row r="76" spans="1:51" ht="20.100000000000001" customHeight="1">
      <c r="A76" s="1017" t="s">
        <v>65</v>
      </c>
      <c r="B76" s="1059" t="str">
        <f>IF(A76="","＊＊＊＊＊＊＊＊＊＊",IF(ISNA(VLOOKUP(A76,参加ＴＭ,2,FALSE)),"",VLOOKUP(A76,参加ＴＭ,2,FALSE)))</f>
        <v>平成BLUEtree　Jr</v>
      </c>
      <c r="C76" s="1019"/>
      <c r="D76" s="1020"/>
      <c r="E76" s="1021"/>
      <c r="F76" s="1022">
        <v>7</v>
      </c>
      <c r="G76" s="1023" t="str">
        <f>IF(F77="","",IF(F77=H77,"△",IF(F77&gt;H77,"○","×")))</f>
        <v/>
      </c>
      <c r="H76" s="1024">
        <v>2</v>
      </c>
      <c r="I76" s="1022">
        <v>12</v>
      </c>
      <c r="J76" s="1023" t="str">
        <f>IF(I77="","",IF(I77=K77,"△",IF(I77&gt;K77,"○","×")))</f>
        <v/>
      </c>
      <c r="K76" s="1024">
        <v>1</v>
      </c>
      <c r="L76" s="1058"/>
      <c r="M76" s="1023" t="str">
        <f>IF(L77="","",IF(L77=N77,"△",IF(L77&gt;N77,"○","×")))</f>
        <v/>
      </c>
      <c r="N76" s="1024"/>
      <c r="O76" s="1028"/>
      <c r="P76" s="1029"/>
      <c r="Q76" s="1030"/>
      <c r="R76" s="1028"/>
      <c r="S76" s="1029"/>
      <c r="T76" s="1030"/>
      <c r="U76" s="1028"/>
      <c r="V76" s="1029"/>
      <c r="W76" s="1030"/>
      <c r="X76" s="1022"/>
      <c r="Y76" s="1060"/>
      <c r="Z76" s="1024"/>
      <c r="AA76" s="1028"/>
      <c r="AB76" s="1029"/>
      <c r="AC76" s="1030"/>
      <c r="AD76" s="1028"/>
      <c r="AE76" s="1029"/>
      <c r="AF76" s="1030"/>
      <c r="AG76" s="1028"/>
      <c r="AH76" s="1029"/>
      <c r="AI76" s="1030"/>
      <c r="AJ76" s="1028"/>
      <c r="AK76" s="1029"/>
      <c r="AL76" s="1030"/>
      <c r="AM76" s="1028"/>
      <c r="AN76" s="1029"/>
      <c r="AO76" s="1030"/>
      <c r="AP76" s="1031">
        <f>COUNTIF($C76:$Z76,"○")</f>
        <v>0</v>
      </c>
      <c r="AQ76" s="1031">
        <f>COUNTIF($C76:$Z76,"△")</f>
        <v>0</v>
      </c>
      <c r="AR76" s="1031">
        <f>COUNTIF($C76:$Z76,"×")</f>
        <v>0</v>
      </c>
      <c r="AS76" s="1032">
        <f>AP76*2+AQ76</f>
        <v>0</v>
      </c>
      <c r="AT76" s="1033"/>
      <c r="AU76" s="1034" t="s">
        <v>4</v>
      </c>
      <c r="AV76" s="1035"/>
      <c r="AW76" s="1036"/>
      <c r="AX76" s="1037"/>
      <c r="AY76" s="1038">
        <f>AS76*10000000+AT76*100000+AX76*100+(100-AV76)</f>
        <v>100</v>
      </c>
    </row>
    <row r="77" spans="1:51" ht="20.100000000000001" customHeight="1">
      <c r="A77" s="1017"/>
      <c r="B77" s="1063"/>
      <c r="C77" s="1040"/>
      <c r="D77" s="1041"/>
      <c r="E77" s="1042"/>
      <c r="F77" s="1043" t="str">
        <f>IF(ISERR(INDEX(予選成績,F76,H76*7-3)),"",IF(INDEX(予選成績,F76,H76*7-3)="","",INDEX(予選成績,F76,H76*7-3)))</f>
        <v/>
      </c>
      <c r="G77" s="1044" t="s">
        <v>4</v>
      </c>
      <c r="H77" s="1045" t="str">
        <f>IF(ISERR(INDEX(予選成績,F76,H76*7)),"",IF(INDEX(予選成績,F76,H76*7)="","",INDEX(予選成績,F76,H76*7)))</f>
        <v/>
      </c>
      <c r="I77" s="1043" t="str">
        <f>IF(ISERR(INDEX(予選成績,I76,K76*7-3)),"",IF(INDEX(予選成績,I76,K76*7-3)="","",INDEX(予選成績,I76,K76*7-3)))</f>
        <v/>
      </c>
      <c r="J77" s="1044" t="s">
        <v>4</v>
      </c>
      <c r="K77" s="1045" t="str">
        <f>IF(ISERR(INDEX(予選成績,I76,K76*7)),"",IF(INDEX(予選成績,I76,K76*7)="","",INDEX(予選成績,I76,K76*7)))</f>
        <v/>
      </c>
      <c r="L77" s="1043" t="str">
        <f>IF(Q73="","",Q73)</f>
        <v/>
      </c>
      <c r="M77" s="1044" t="s">
        <v>4</v>
      </c>
      <c r="N77" s="1045" t="str">
        <f>IF(O73="","",O73)</f>
        <v/>
      </c>
      <c r="O77" s="1048"/>
      <c r="P77" s="1049"/>
      <c r="Q77" s="1050"/>
      <c r="R77" s="1048"/>
      <c r="S77" s="1049"/>
      <c r="T77" s="1050"/>
      <c r="U77" s="1048"/>
      <c r="V77" s="1049"/>
      <c r="W77" s="1050"/>
      <c r="X77" s="1043"/>
      <c r="Y77" s="1044"/>
      <c r="Z77" s="1045"/>
      <c r="AA77" s="1048"/>
      <c r="AB77" s="1049"/>
      <c r="AC77" s="1050"/>
      <c r="AD77" s="1048"/>
      <c r="AE77" s="1049"/>
      <c r="AF77" s="1050"/>
      <c r="AG77" s="1048"/>
      <c r="AH77" s="1049"/>
      <c r="AI77" s="1050"/>
      <c r="AJ77" s="1048"/>
      <c r="AK77" s="1049"/>
      <c r="AL77" s="1050"/>
      <c r="AM77" s="1048"/>
      <c r="AN77" s="1049"/>
      <c r="AO77" s="1050"/>
      <c r="AP77" s="1051"/>
      <c r="AQ77" s="1051"/>
      <c r="AR77" s="1051"/>
      <c r="AS77" s="1052"/>
      <c r="AT77" s="1053"/>
      <c r="AU77" s="1054"/>
      <c r="AV77" s="1055"/>
      <c r="AW77" s="1056"/>
      <c r="AX77" s="1057"/>
      <c r="AY77" s="1038"/>
    </row>
    <row r="78" spans="1:51" ht="20.100000000000001" customHeight="1">
      <c r="A78" s="1017" t="s">
        <v>81</v>
      </c>
      <c r="B78" s="1059" t="str">
        <f>IF(A78="","＊＊＊＊＊＊＊＊＊＊",IF(ISNA(VLOOKUP(A78,参加ＴＭ,2,FALSE)),"",VLOOKUP(A78,参加ＴＭ,2,FALSE)))</f>
        <v>KATTZ Jr</v>
      </c>
      <c r="C78" s="1058"/>
      <c r="D78" s="1023" t="str">
        <f>IF(C79="","",IF(C79=E79,"△",IF(C79&gt;E79,"○","×")))</f>
        <v/>
      </c>
      <c r="E78" s="1024"/>
      <c r="F78" s="1019"/>
      <c r="G78" s="1020"/>
      <c r="H78" s="1021"/>
      <c r="I78" s="1022">
        <v>3</v>
      </c>
      <c r="J78" s="1023" t="str">
        <f>IF(I79="","",IF(I79=K79,"△",IF(I79&gt;K79,"○","×")))</f>
        <v/>
      </c>
      <c r="K78" s="1024">
        <v>2</v>
      </c>
      <c r="L78" s="1058"/>
      <c r="M78" s="1023" t="str">
        <f>IF(L79="","",IF(L79=N79,"△",IF(L79&gt;N79,"○","×")))</f>
        <v/>
      </c>
      <c r="N78" s="1024"/>
      <c r="O78" s="1028"/>
      <c r="P78" s="1029"/>
      <c r="Q78" s="1030"/>
      <c r="R78" s="1028"/>
      <c r="S78" s="1029"/>
      <c r="T78" s="1030"/>
      <c r="U78" s="1028"/>
      <c r="V78" s="1029"/>
      <c r="W78" s="1030"/>
      <c r="X78" s="1022"/>
      <c r="Y78" s="1060"/>
      <c r="Z78" s="1024"/>
      <c r="AA78" s="1028"/>
      <c r="AB78" s="1029"/>
      <c r="AC78" s="1030"/>
      <c r="AD78" s="1028"/>
      <c r="AE78" s="1029"/>
      <c r="AF78" s="1030"/>
      <c r="AG78" s="1028"/>
      <c r="AH78" s="1029"/>
      <c r="AI78" s="1030"/>
      <c r="AJ78" s="1028"/>
      <c r="AK78" s="1029"/>
      <c r="AL78" s="1030"/>
      <c r="AM78" s="1028"/>
      <c r="AN78" s="1029"/>
      <c r="AO78" s="1030"/>
      <c r="AP78" s="1031">
        <f>COUNTIF($C78:$Z78,"○")</f>
        <v>0</v>
      </c>
      <c r="AQ78" s="1031">
        <f>COUNTIF($C78:$Z78,"△")</f>
        <v>0</v>
      </c>
      <c r="AR78" s="1031">
        <f>COUNTIF($C78:$Z78,"×")</f>
        <v>0</v>
      </c>
      <c r="AS78" s="1032">
        <f>AP78*2+AQ78</f>
        <v>0</v>
      </c>
      <c r="AT78" s="1033"/>
      <c r="AU78" s="1034" t="s">
        <v>4</v>
      </c>
      <c r="AV78" s="1035"/>
      <c r="AW78" s="1036"/>
      <c r="AX78" s="1037"/>
      <c r="AY78" s="1038">
        <f>AS78*10000000+AT78*100000+AX78*100+(100-AV78)</f>
        <v>100</v>
      </c>
    </row>
    <row r="79" spans="1:51" ht="20.100000000000001" customHeight="1">
      <c r="A79" s="1017"/>
      <c r="B79" s="1063"/>
      <c r="C79" s="1043" t="str">
        <f>IF(H77="","",H77)</f>
        <v/>
      </c>
      <c r="D79" s="1044" t="s">
        <v>4</v>
      </c>
      <c r="E79" s="1045" t="str">
        <f>IF(F77="","",F77)</f>
        <v/>
      </c>
      <c r="F79" s="1040"/>
      <c r="G79" s="1041"/>
      <c r="H79" s="1042"/>
      <c r="I79" s="1043" t="str">
        <f>IF(ISERR(INDEX(予選成績,I78,K78*7-3)),"",IF(INDEX(予選成績,I78,K78*7-3)="","",INDEX(予選成績,I78,K78*7-3)))</f>
        <v/>
      </c>
      <c r="J79" s="1044" t="s">
        <v>4</v>
      </c>
      <c r="K79" s="1045" t="str">
        <f>IF(ISERR(INDEX(予選成績,I78,K78*7)),"",IF(INDEX(予選成績,I78,K78*7)="","",INDEX(予選成績,I78,K78*7)))</f>
        <v/>
      </c>
      <c r="L79" s="1043" t="str">
        <f>IF(Q75="","",Q75)</f>
        <v/>
      </c>
      <c r="M79" s="1044" t="s">
        <v>4</v>
      </c>
      <c r="N79" s="1045" t="str">
        <f>IF(O75="","",O75)</f>
        <v/>
      </c>
      <c r="O79" s="1048"/>
      <c r="P79" s="1049"/>
      <c r="Q79" s="1050"/>
      <c r="R79" s="1048"/>
      <c r="S79" s="1049"/>
      <c r="T79" s="1050"/>
      <c r="U79" s="1048"/>
      <c r="V79" s="1049"/>
      <c r="W79" s="1050"/>
      <c r="X79" s="1043"/>
      <c r="Y79" s="1044"/>
      <c r="Z79" s="1045"/>
      <c r="AA79" s="1048"/>
      <c r="AB79" s="1049"/>
      <c r="AC79" s="1050"/>
      <c r="AD79" s="1048"/>
      <c r="AE79" s="1049"/>
      <c r="AF79" s="1050"/>
      <c r="AG79" s="1048"/>
      <c r="AH79" s="1049"/>
      <c r="AI79" s="1050"/>
      <c r="AJ79" s="1048"/>
      <c r="AK79" s="1049"/>
      <c r="AL79" s="1050"/>
      <c r="AM79" s="1048"/>
      <c r="AN79" s="1049"/>
      <c r="AO79" s="1050"/>
      <c r="AP79" s="1051"/>
      <c r="AQ79" s="1051"/>
      <c r="AR79" s="1051"/>
      <c r="AS79" s="1052"/>
      <c r="AT79" s="1053"/>
      <c r="AU79" s="1054"/>
      <c r="AV79" s="1055"/>
      <c r="AW79" s="1056"/>
      <c r="AX79" s="1057"/>
      <c r="AY79" s="1038"/>
    </row>
    <row r="80" spans="1:51" ht="20.100000000000001" customHeight="1">
      <c r="A80" s="1017" t="s">
        <v>66</v>
      </c>
      <c r="B80" s="1059" t="str">
        <f>IF(A80="","＊＊＊＊＊＊＊＊＊＊",IF(ISNA(VLOOKUP(A80,参加ＴＭ,2,FALSE)),"",VLOOKUP(A80,参加ＴＭ,2,FALSE)))</f>
        <v>大林ファイターズJr</v>
      </c>
      <c r="C80" s="1058"/>
      <c r="D80" s="1023" t="str">
        <f>IF(C81="","",IF(C81=E81,"△",IF(C81&gt;E81,"○","×")))</f>
        <v/>
      </c>
      <c r="E80" s="1024"/>
      <c r="F80" s="1058"/>
      <c r="G80" s="1023" t="str">
        <f>IF(F81="","",IF(F81=H81,"△",IF(F81&gt;H81,"○","×")))</f>
        <v/>
      </c>
      <c r="H80" s="1024"/>
      <c r="I80" s="1019"/>
      <c r="J80" s="1020"/>
      <c r="K80" s="1021"/>
      <c r="L80" s="1058"/>
      <c r="M80" s="1023" t="str">
        <f>IF(L81="","",IF(L81=N81,"△",IF(L81&gt;N81,"○","×")))</f>
        <v/>
      </c>
      <c r="N80" s="1024"/>
      <c r="O80" s="1028"/>
      <c r="P80" s="1029"/>
      <c r="Q80" s="1030"/>
      <c r="R80" s="1028"/>
      <c r="S80" s="1029"/>
      <c r="T80" s="1030"/>
      <c r="U80" s="1028"/>
      <c r="V80" s="1029"/>
      <c r="W80" s="1030"/>
      <c r="X80" s="1022"/>
      <c r="Y80" s="1060"/>
      <c r="Z80" s="1024"/>
      <c r="AA80" s="1028"/>
      <c r="AB80" s="1029"/>
      <c r="AC80" s="1030"/>
      <c r="AD80" s="1028"/>
      <c r="AE80" s="1029"/>
      <c r="AF80" s="1030"/>
      <c r="AG80" s="1028"/>
      <c r="AH80" s="1029"/>
      <c r="AI80" s="1030"/>
      <c r="AJ80" s="1028"/>
      <c r="AK80" s="1029"/>
      <c r="AL80" s="1030"/>
      <c r="AM80" s="1028"/>
      <c r="AN80" s="1029"/>
      <c r="AO80" s="1030"/>
      <c r="AP80" s="1031">
        <f>COUNTIF($C80:$Z80,"○")</f>
        <v>0</v>
      </c>
      <c r="AQ80" s="1031">
        <f>COUNTIF($C80:$Z80,"△")</f>
        <v>0</v>
      </c>
      <c r="AR80" s="1031">
        <f>COUNTIF($C80:$Z80,"×")</f>
        <v>0</v>
      </c>
      <c r="AS80" s="1032">
        <f>AP80*2+AQ80</f>
        <v>0</v>
      </c>
      <c r="AT80" s="1033"/>
      <c r="AU80" s="1034" t="s">
        <v>4</v>
      </c>
      <c r="AV80" s="1035"/>
      <c r="AW80" s="1036"/>
      <c r="AX80" s="1037"/>
      <c r="AY80" s="1038">
        <f>AS80*10000000+AT80*100000+AX80*100+(100-AV80)</f>
        <v>100</v>
      </c>
    </row>
    <row r="81" spans="1:51" ht="20.100000000000001" customHeight="1">
      <c r="A81" s="1017"/>
      <c r="B81" s="1063"/>
      <c r="C81" s="1043" t="str">
        <f>IF(K75="","",K75)</f>
        <v/>
      </c>
      <c r="D81" s="1044" t="s">
        <v>4</v>
      </c>
      <c r="E81" s="1045" t="str">
        <f>IF(K77="","",I75)</f>
        <v/>
      </c>
      <c r="F81" s="1043" t="str">
        <f>IF(K77="","",K77)</f>
        <v/>
      </c>
      <c r="G81" s="1044" t="s">
        <v>4</v>
      </c>
      <c r="H81" s="1045" t="str">
        <f>IF(I77="","",I77)</f>
        <v/>
      </c>
      <c r="I81" s="1040"/>
      <c r="J81" s="1041"/>
      <c r="K81" s="1042"/>
      <c r="L81" s="1043" t="str">
        <f>IF(Q77="","",Q77)</f>
        <v/>
      </c>
      <c r="M81" s="1044" t="s">
        <v>4</v>
      </c>
      <c r="N81" s="1045" t="str">
        <f>IF(O77="","",O77)</f>
        <v/>
      </c>
      <c r="O81" s="1048"/>
      <c r="P81" s="1049"/>
      <c r="Q81" s="1050"/>
      <c r="R81" s="1048"/>
      <c r="S81" s="1049"/>
      <c r="T81" s="1050"/>
      <c r="U81" s="1048"/>
      <c r="V81" s="1049"/>
      <c r="W81" s="1050"/>
      <c r="X81" s="1043"/>
      <c r="Y81" s="1044"/>
      <c r="Z81" s="1045"/>
      <c r="AA81" s="1048"/>
      <c r="AB81" s="1049"/>
      <c r="AC81" s="1050"/>
      <c r="AD81" s="1048"/>
      <c r="AE81" s="1049"/>
      <c r="AF81" s="1050"/>
      <c r="AG81" s="1048"/>
      <c r="AH81" s="1049"/>
      <c r="AI81" s="1050"/>
      <c r="AJ81" s="1048"/>
      <c r="AK81" s="1049"/>
      <c r="AL81" s="1050"/>
      <c r="AM81" s="1048"/>
      <c r="AN81" s="1049"/>
      <c r="AO81" s="1050"/>
      <c r="AP81" s="1051"/>
      <c r="AQ81" s="1051"/>
      <c r="AR81" s="1051"/>
      <c r="AS81" s="1052"/>
      <c r="AT81" s="1053"/>
      <c r="AU81" s="1054"/>
      <c r="AV81" s="1055"/>
      <c r="AW81" s="1056"/>
      <c r="AX81" s="1057"/>
      <c r="AY81" s="1038"/>
    </row>
    <row r="82" spans="1:51" ht="20.100000000000001" customHeight="1">
      <c r="A82" s="1017" t="s">
        <v>67</v>
      </c>
      <c r="B82" s="1059" t="str">
        <f>IF(A82="","＊＊＊＊＊＊＊＊＊＊",IF(ISNA(VLOOKUP(A82,参加ＴＭ,2,FALSE)),"",VLOOKUP(A82,参加ＴＭ,2,FALSE)))</f>
        <v>スマイリーズJr</v>
      </c>
      <c r="C82" s="1058"/>
      <c r="D82" s="1023" t="str">
        <f>IF(C83="","",IF(C83=E83,"△",IF(C83&gt;E83,"○","×")))</f>
        <v/>
      </c>
      <c r="E82" s="1024"/>
      <c r="F82" s="1058"/>
      <c r="G82" s="1023" t="str">
        <f>IF(F83="","",IF(F83=H83,"△",IF(F83&gt;H83,"○","×")))</f>
        <v/>
      </c>
      <c r="H82" s="1024"/>
      <c r="I82" s="1058"/>
      <c r="J82" s="1023" t="str">
        <f>IF(I83="","",IF(I83=K83,"△",IF(I83&gt;K83,"○","×")))</f>
        <v/>
      </c>
      <c r="K82" s="1024"/>
      <c r="L82" s="1019"/>
      <c r="M82" s="1020"/>
      <c r="N82" s="1021"/>
      <c r="O82" s="1028"/>
      <c r="P82" s="1029"/>
      <c r="Q82" s="1030"/>
      <c r="R82" s="1028"/>
      <c r="S82" s="1029"/>
      <c r="T82" s="1030"/>
      <c r="U82" s="1028"/>
      <c r="V82" s="1029"/>
      <c r="W82" s="1030"/>
      <c r="X82" s="1022"/>
      <c r="Y82" s="1060"/>
      <c r="Z82" s="1024"/>
      <c r="AA82" s="1028"/>
      <c r="AB82" s="1029"/>
      <c r="AC82" s="1030"/>
      <c r="AD82" s="1028"/>
      <c r="AE82" s="1029"/>
      <c r="AF82" s="1030"/>
      <c r="AG82" s="1028"/>
      <c r="AH82" s="1029"/>
      <c r="AI82" s="1030"/>
      <c r="AJ82" s="1028"/>
      <c r="AK82" s="1029"/>
      <c r="AL82" s="1030"/>
      <c r="AM82" s="1028"/>
      <c r="AN82" s="1029"/>
      <c r="AO82" s="1030"/>
      <c r="AP82" s="1031">
        <f>COUNTIF($C82:$Z82,"○")</f>
        <v>0</v>
      </c>
      <c r="AQ82" s="1031">
        <f>COUNTIF($C82:$Z82,"△")</f>
        <v>0</v>
      </c>
      <c r="AR82" s="1031">
        <f>COUNTIF($C82:$Z82,"×")</f>
        <v>0</v>
      </c>
      <c r="AS82" s="1032">
        <f>AP82*2+AQ82</f>
        <v>0</v>
      </c>
      <c r="AT82" s="1033"/>
      <c r="AU82" s="1034" t="s">
        <v>4</v>
      </c>
      <c r="AV82" s="1035"/>
      <c r="AW82" s="1036"/>
      <c r="AX82" s="1037"/>
      <c r="AY82" s="1038">
        <f>AS82*10000000+AT82*100000+AX82*100+(100-AV82)</f>
        <v>100</v>
      </c>
    </row>
    <row r="83" spans="1:51" ht="20.100000000000001" customHeight="1">
      <c r="A83" s="1017"/>
      <c r="B83" s="1063"/>
      <c r="C83" s="1043" t="str">
        <f>IF(K77="","",K77)</f>
        <v/>
      </c>
      <c r="D83" s="1044" t="s">
        <v>4</v>
      </c>
      <c r="E83" s="1045" t="str">
        <f>IF(I77="","",I77)</f>
        <v/>
      </c>
      <c r="F83" s="1043" t="str">
        <f>IF(K79="","",K79)</f>
        <v/>
      </c>
      <c r="G83" s="1044" t="s">
        <v>4</v>
      </c>
      <c r="H83" s="1045" t="str">
        <f>IF(I79="","",I79)</f>
        <v/>
      </c>
      <c r="I83" s="1043" t="str">
        <f>IF(N79="","",N79)</f>
        <v/>
      </c>
      <c r="J83" s="1044" t="s">
        <v>4</v>
      </c>
      <c r="K83" s="1045" t="str">
        <f>IF(L79="","",L79)</f>
        <v/>
      </c>
      <c r="L83" s="1040"/>
      <c r="M83" s="1041"/>
      <c r="N83" s="1042"/>
      <c r="O83" s="1048"/>
      <c r="P83" s="1049"/>
      <c r="Q83" s="1050"/>
      <c r="R83" s="1048"/>
      <c r="S83" s="1049"/>
      <c r="T83" s="1050"/>
      <c r="U83" s="1048"/>
      <c r="V83" s="1049"/>
      <c r="W83" s="1050"/>
      <c r="X83" s="1043"/>
      <c r="Y83" s="1044"/>
      <c r="Z83" s="1045"/>
      <c r="AA83" s="1048"/>
      <c r="AB83" s="1049"/>
      <c r="AC83" s="1050"/>
      <c r="AD83" s="1048"/>
      <c r="AE83" s="1049"/>
      <c r="AF83" s="1050"/>
      <c r="AG83" s="1048"/>
      <c r="AH83" s="1049"/>
      <c r="AI83" s="1050"/>
      <c r="AJ83" s="1048"/>
      <c r="AK83" s="1049"/>
      <c r="AL83" s="1050"/>
      <c r="AM83" s="1048"/>
      <c r="AN83" s="1049"/>
      <c r="AO83" s="1050"/>
      <c r="AP83" s="1051"/>
      <c r="AQ83" s="1051"/>
      <c r="AR83" s="1051"/>
      <c r="AS83" s="1052"/>
      <c r="AT83" s="1053"/>
      <c r="AU83" s="1054"/>
      <c r="AV83" s="1055"/>
      <c r="AW83" s="1056"/>
      <c r="AX83" s="1057"/>
      <c r="AY83" s="1038"/>
    </row>
    <row r="84" spans="1:51" ht="20.100000000000001" customHeight="1">
      <c r="R84" s="1083"/>
      <c r="S84" s="1083"/>
      <c r="T84" s="1083"/>
      <c r="U84" s="1083"/>
      <c r="V84" s="1083"/>
      <c r="W84" s="1083"/>
      <c r="X84" s="1083"/>
      <c r="Y84" s="1083"/>
      <c r="Z84" s="1083"/>
      <c r="AA84" s="1083"/>
      <c r="AB84" s="1083"/>
      <c r="AC84" s="1083"/>
      <c r="AD84" s="1083"/>
      <c r="AE84" s="1083"/>
      <c r="AF84" s="1083"/>
      <c r="AG84" s="1083"/>
      <c r="AH84" s="1083"/>
      <c r="AI84" s="1083"/>
      <c r="AJ84" s="1083"/>
      <c r="AK84" s="1083"/>
      <c r="AL84" s="1083"/>
      <c r="AM84" s="1083"/>
      <c r="AN84" s="1083"/>
      <c r="AO84" s="1083"/>
      <c r="AW84" s="1147"/>
    </row>
    <row r="85" spans="1:51" s="258" customFormat="1" ht="20.100000000000001" customHeight="1">
      <c r="A85" s="1005" t="str">
        <f>参加チーム!E33</f>
        <v>協会オフィシャルの部</v>
      </c>
      <c r="B85" s="1006"/>
      <c r="D85" s="652"/>
      <c r="G85" s="652"/>
      <c r="J85" s="652"/>
      <c r="M85" s="652"/>
      <c r="P85" s="652"/>
      <c r="R85" s="1085"/>
      <c r="S85" s="1085"/>
      <c r="T85" s="1085"/>
      <c r="U85" s="1085"/>
      <c r="V85" s="1085"/>
      <c r="W85" s="1085"/>
      <c r="X85" s="1085"/>
      <c r="Y85" s="1085"/>
      <c r="Z85" s="1085"/>
      <c r="AA85" s="1085"/>
      <c r="AB85" s="1085"/>
      <c r="AC85" s="1085"/>
      <c r="AD85" s="1085"/>
      <c r="AE85" s="1085"/>
      <c r="AF85" s="1085"/>
      <c r="AG85" s="1085"/>
      <c r="AH85" s="1085"/>
      <c r="AI85" s="1085"/>
      <c r="AJ85" s="1085"/>
      <c r="AK85" s="1085"/>
      <c r="AL85" s="1085"/>
      <c r="AM85" s="1085"/>
      <c r="AN85" s="1085"/>
      <c r="AO85" s="1085"/>
      <c r="AT85" s="1007"/>
      <c r="AU85" s="1008"/>
      <c r="AV85" s="1007"/>
      <c r="AW85" s="1147"/>
      <c r="AX85" s="1006"/>
    </row>
    <row r="86" spans="1:51" s="258" customFormat="1" ht="20.100000000000001" customHeight="1">
      <c r="A86" s="1009" t="s">
        <v>5</v>
      </c>
      <c r="B86" s="1009"/>
      <c r="C86" s="1010">
        <v>1</v>
      </c>
      <c r="D86" s="1010"/>
      <c r="E86" s="1010"/>
      <c r="F86" s="1010">
        <v>2</v>
      </c>
      <c r="G86" s="1010"/>
      <c r="H86" s="1010"/>
      <c r="I86" s="1010">
        <v>3</v>
      </c>
      <c r="J86" s="1010"/>
      <c r="K86" s="1010"/>
      <c r="L86" s="1010">
        <v>4</v>
      </c>
      <c r="M86" s="1010"/>
      <c r="N86" s="1010"/>
      <c r="O86" s="1014"/>
      <c r="P86" s="1014"/>
      <c r="Q86" s="1014"/>
      <c r="R86" s="1014"/>
      <c r="S86" s="1014"/>
      <c r="T86" s="1014"/>
      <c r="U86" s="1014"/>
      <c r="V86" s="1014"/>
      <c r="W86" s="1014"/>
      <c r="X86" s="1010"/>
      <c r="Y86" s="1010"/>
      <c r="Z86" s="1010"/>
      <c r="AA86" s="1010"/>
      <c r="AB86" s="1010"/>
      <c r="AC86" s="1010"/>
      <c r="AD86" s="1010"/>
      <c r="AE86" s="1010"/>
      <c r="AF86" s="1010"/>
      <c r="AG86" s="1010"/>
      <c r="AH86" s="1010"/>
      <c r="AI86" s="1010"/>
      <c r="AJ86" s="1014"/>
      <c r="AK86" s="1014"/>
      <c r="AL86" s="1014"/>
      <c r="AM86" s="1014"/>
      <c r="AN86" s="1014"/>
      <c r="AO86" s="1014"/>
      <c r="AP86" s="1015" t="s">
        <v>1</v>
      </c>
      <c r="AQ86" s="1015" t="s">
        <v>2</v>
      </c>
      <c r="AR86" s="1015" t="s">
        <v>3</v>
      </c>
      <c r="AS86" s="1016" t="s">
        <v>0</v>
      </c>
      <c r="AT86" s="1010" t="s">
        <v>7</v>
      </c>
      <c r="AU86" s="1010"/>
      <c r="AV86" s="1010"/>
      <c r="AW86" s="1148" t="s">
        <v>6</v>
      </c>
      <c r="AX86" s="1016" t="s">
        <v>42</v>
      </c>
    </row>
    <row r="87" spans="1:51" ht="20.100000000000001" customHeight="1">
      <c r="A87" s="1017" t="s">
        <v>68</v>
      </c>
      <c r="B87" s="1059" t="str">
        <f>IF(A87="","＊＊＊＊＊＊＊＊＊＊",IF(ISNA(VLOOKUP(A87,参加ＴＭ,2,FALSE)),"",VLOOKUP(A87,参加ＴＭ,2,FALSE)))</f>
        <v>平成BLUEtree</v>
      </c>
      <c r="C87" s="1019"/>
      <c r="D87" s="1020"/>
      <c r="E87" s="1021"/>
      <c r="F87" s="1022">
        <v>2</v>
      </c>
      <c r="G87" s="1023" t="str">
        <f>IF(F88="","",IF(F88=H88,"△",IF(F88&gt;H88,"○","×")))</f>
        <v/>
      </c>
      <c r="H87" s="1024">
        <v>2</v>
      </c>
      <c r="I87" s="1022">
        <v>18</v>
      </c>
      <c r="J87" s="1023" t="str">
        <f>IF(I88="","",IF(I88=K88,"△",IF(I88&gt;K88,"○","×")))</f>
        <v/>
      </c>
      <c r="K87" s="1024">
        <v>3</v>
      </c>
      <c r="L87" s="1022">
        <v>21</v>
      </c>
      <c r="M87" s="1023" t="str">
        <f>IF(L88="","",IF(L88=N88,"△",IF(L88&gt;N88,"○","×")))</f>
        <v/>
      </c>
      <c r="N87" s="1024">
        <v>1</v>
      </c>
      <c r="O87" s="1028"/>
      <c r="P87" s="1029"/>
      <c r="Q87" s="1030"/>
      <c r="R87" s="1028"/>
      <c r="S87" s="1029"/>
      <c r="T87" s="1030"/>
      <c r="U87" s="1028"/>
      <c r="V87" s="1029"/>
      <c r="W87" s="1030"/>
      <c r="X87" s="1022"/>
      <c r="Y87" s="1060"/>
      <c r="Z87" s="1024"/>
      <c r="AA87" s="1022"/>
      <c r="AB87" s="1060"/>
      <c r="AC87" s="1024"/>
      <c r="AD87" s="1022"/>
      <c r="AE87" s="1060"/>
      <c r="AF87" s="1024"/>
      <c r="AG87" s="1022"/>
      <c r="AH87" s="1060"/>
      <c r="AI87" s="1024"/>
      <c r="AJ87" s="1028"/>
      <c r="AK87" s="1029"/>
      <c r="AL87" s="1030"/>
      <c r="AM87" s="1028"/>
      <c r="AN87" s="1029"/>
      <c r="AO87" s="1030"/>
      <c r="AP87" s="1031">
        <f>COUNTIF($C87:$AI87,"○")</f>
        <v>0</v>
      </c>
      <c r="AQ87" s="1031">
        <f>COUNTIF($C87:$AI87,"△")</f>
        <v>0</v>
      </c>
      <c r="AR87" s="1031">
        <f>COUNTIF($C87:$AI87,"×")</f>
        <v>0</v>
      </c>
      <c r="AS87" s="1032">
        <f>AP87*2+AQ87</f>
        <v>0</v>
      </c>
      <c r="AT87" s="1033"/>
      <c r="AU87" s="1034" t="s">
        <v>4</v>
      </c>
      <c r="AV87" s="1035"/>
      <c r="AW87" s="1036"/>
      <c r="AX87" s="1037"/>
      <c r="AY87" s="1038">
        <f>AS87*10000000+AT87*100000+AX87*100+(100-AV87)</f>
        <v>100</v>
      </c>
    </row>
    <row r="88" spans="1:51" ht="20.100000000000001" customHeight="1">
      <c r="A88" s="1017"/>
      <c r="B88" s="1063"/>
      <c r="C88" s="1040"/>
      <c r="D88" s="1041"/>
      <c r="E88" s="1042"/>
      <c r="F88" s="1043" t="str">
        <f>IF(ISERR(INDEX(予選成績,F87,H87*7-3)),"",IF(INDEX(予選成績,F87,H87*7-3)="","",INDEX(予選成績,F87,H87*7-3)))</f>
        <v/>
      </c>
      <c r="G88" s="1044" t="s">
        <v>4</v>
      </c>
      <c r="H88" s="1045" t="str">
        <f>IF(ISERR(INDEX(予選成績,F87,H87*7)),"",IF(INDEX(予選成績,F87,H87*7)="","",INDEX(予選成績,F87,H87*7)))</f>
        <v/>
      </c>
      <c r="I88" s="1043" t="str">
        <f>IF(ISERR(INDEX(予選成績,I87,K87*7-3)),"",IF(INDEX(予選成績,I87,K87*7-3)="","",INDEX(予選成績,I87,K87*7-3)))</f>
        <v/>
      </c>
      <c r="J88" s="1044" t="s">
        <v>4</v>
      </c>
      <c r="K88" s="1045" t="str">
        <f>IF(ISERR(INDEX(予選成績,I87,K87*7)),"",IF(INDEX(予選成績,I87,K87*7)="","",INDEX(予選成績,I87,K87*7)))</f>
        <v/>
      </c>
      <c r="L88" s="1043" t="str">
        <f>IF(ISERR(INDEX(予選成績,L87,N87*7-3)),"",IF(INDEX(予選成績,L87,N87*7-3)="","",INDEX(予選成績,L87,N87*7-3)))</f>
        <v/>
      </c>
      <c r="M88" s="1044" t="s">
        <v>4</v>
      </c>
      <c r="N88" s="1045" t="str">
        <f>IF(ISERR(INDEX(予選成績,L87,N87*7)),"",IF(INDEX(予選成績,L87,N87*7)="","",INDEX(予選成績,L87,N87*7)))</f>
        <v/>
      </c>
      <c r="O88" s="1048"/>
      <c r="P88" s="1049"/>
      <c r="Q88" s="1050"/>
      <c r="R88" s="1048"/>
      <c r="S88" s="1049"/>
      <c r="T88" s="1050"/>
      <c r="U88" s="1048"/>
      <c r="V88" s="1049"/>
      <c r="W88" s="1050"/>
      <c r="X88" s="1043"/>
      <c r="Y88" s="1044"/>
      <c r="Z88" s="1045"/>
      <c r="AA88" s="1043"/>
      <c r="AB88" s="1044"/>
      <c r="AC88" s="1045"/>
      <c r="AD88" s="1043"/>
      <c r="AE88" s="1044"/>
      <c r="AF88" s="1045"/>
      <c r="AG88" s="1043"/>
      <c r="AH88" s="1044"/>
      <c r="AI88" s="1045"/>
      <c r="AJ88" s="1048"/>
      <c r="AK88" s="1049"/>
      <c r="AL88" s="1050"/>
      <c r="AM88" s="1048"/>
      <c r="AN88" s="1049"/>
      <c r="AO88" s="1050"/>
      <c r="AP88" s="1051"/>
      <c r="AQ88" s="1051"/>
      <c r="AR88" s="1051"/>
      <c r="AS88" s="1052"/>
      <c r="AT88" s="1053"/>
      <c r="AU88" s="1054"/>
      <c r="AV88" s="1055"/>
      <c r="AW88" s="1056"/>
      <c r="AX88" s="1057"/>
      <c r="AY88" s="1038"/>
    </row>
    <row r="89" spans="1:51" ht="20.100000000000001" customHeight="1">
      <c r="A89" s="1017" t="s">
        <v>81</v>
      </c>
      <c r="B89" s="1059" t="str">
        <f>IF(A89="","＊＊＊＊＊＊＊＊＊＊",IF(ISNA(VLOOKUP(A89,参加ＴＭ,2,FALSE)),"",VLOOKUP(A89,参加ＴＭ,2,FALSE)))</f>
        <v>KATTZ Jr</v>
      </c>
      <c r="C89" s="1058"/>
      <c r="D89" s="1023" t="str">
        <f>IF(C90="","",IF(C90=E90,"△",IF(C90&gt;E90,"○","×")))</f>
        <v/>
      </c>
      <c r="E89" s="1024"/>
      <c r="F89" s="1019"/>
      <c r="G89" s="1020"/>
      <c r="H89" s="1021"/>
      <c r="I89" s="1022">
        <v>8</v>
      </c>
      <c r="J89" s="1023" t="str">
        <f>IF(I90="","",IF(I90=K90,"△",IF(I90&gt;K90,"○","×")))</f>
        <v/>
      </c>
      <c r="K89" s="1024">
        <v>2</v>
      </c>
      <c r="L89" s="1022">
        <v>10</v>
      </c>
      <c r="M89" s="1023" t="str">
        <f>IF(L90="","",IF(L90=N90,"△",IF(L90&gt;N90,"○","×")))</f>
        <v/>
      </c>
      <c r="N89" s="1024">
        <v>2</v>
      </c>
      <c r="O89" s="1028"/>
      <c r="P89" s="1029"/>
      <c r="Q89" s="1030"/>
      <c r="R89" s="1028"/>
      <c r="S89" s="1029"/>
      <c r="T89" s="1030"/>
      <c r="U89" s="1028"/>
      <c r="V89" s="1029"/>
      <c r="W89" s="1030"/>
      <c r="X89" s="1022"/>
      <c r="Y89" s="1060"/>
      <c r="Z89" s="1024"/>
      <c r="AA89" s="1022"/>
      <c r="AB89" s="1060"/>
      <c r="AC89" s="1024"/>
      <c r="AD89" s="1022"/>
      <c r="AE89" s="1060"/>
      <c r="AF89" s="1024"/>
      <c r="AG89" s="1022"/>
      <c r="AH89" s="1060"/>
      <c r="AI89" s="1024"/>
      <c r="AJ89" s="1028"/>
      <c r="AK89" s="1029"/>
      <c r="AL89" s="1030"/>
      <c r="AM89" s="1028"/>
      <c r="AN89" s="1029"/>
      <c r="AO89" s="1030"/>
      <c r="AP89" s="1031">
        <f>COUNTIF($C89:$AI89,"○")</f>
        <v>0</v>
      </c>
      <c r="AQ89" s="1031">
        <f>COUNTIF($C89:$AI89,"△")</f>
        <v>0</v>
      </c>
      <c r="AR89" s="1031">
        <f>COUNTIF($C89:$AI89,"×")</f>
        <v>0</v>
      </c>
      <c r="AS89" s="1032">
        <f>AP89*2+AQ89</f>
        <v>0</v>
      </c>
      <c r="AT89" s="1033"/>
      <c r="AU89" s="1034" t="s">
        <v>4</v>
      </c>
      <c r="AV89" s="1035"/>
      <c r="AW89" s="1036"/>
      <c r="AX89" s="1037"/>
      <c r="AY89" s="1038">
        <f>AS89*10000000+AT89*100000+AX89*100+(100-AV89)</f>
        <v>100</v>
      </c>
    </row>
    <row r="90" spans="1:51" ht="20.100000000000001" customHeight="1">
      <c r="A90" s="1017"/>
      <c r="B90" s="1063"/>
      <c r="C90" s="1043" t="str">
        <f>IF(H88="","",H88)</f>
        <v/>
      </c>
      <c r="D90" s="1044" t="s">
        <v>4</v>
      </c>
      <c r="E90" s="1045" t="str">
        <f>IF(F88="","",F88)</f>
        <v/>
      </c>
      <c r="F90" s="1040"/>
      <c r="G90" s="1041"/>
      <c r="H90" s="1042"/>
      <c r="I90" s="1043" t="str">
        <f>IF(ISERR(INDEX(予選成績,I89,K89*7-3)),"",IF(INDEX(予選成績,I89,K89*7-3)="","",INDEX(予選成績,I89,K89*7-3)))</f>
        <v/>
      </c>
      <c r="J90" s="1044" t="s">
        <v>4</v>
      </c>
      <c r="K90" s="1045" t="str">
        <f>IF(ISERR(INDEX(予選成績,I89,K89*7)),"",IF(INDEX(予選成績,I89,K89*7)="","",INDEX(予選成績,I89,K89*7)))</f>
        <v/>
      </c>
      <c r="L90" s="1043" t="str">
        <f>IF(ISERR(INDEX(予選成績,L89,N89*7-3)),"",IF(INDEX(予選成績,L89,N89*7-3)="","",INDEX(予選成績,L89,N89*7-3)))</f>
        <v/>
      </c>
      <c r="M90" s="1044" t="s">
        <v>4</v>
      </c>
      <c r="N90" s="1045" t="str">
        <f>IF(ISERR(INDEX(予選成績,L89,N89*7)),"",IF(INDEX(予選成績,L89,N89*7)="","",INDEX(予選成績,L89,N89*7)))</f>
        <v/>
      </c>
      <c r="O90" s="1048"/>
      <c r="P90" s="1049"/>
      <c r="Q90" s="1050"/>
      <c r="R90" s="1048"/>
      <c r="S90" s="1049"/>
      <c r="T90" s="1050"/>
      <c r="U90" s="1048"/>
      <c r="V90" s="1049"/>
      <c r="W90" s="1050"/>
      <c r="X90" s="1043"/>
      <c r="Y90" s="1044"/>
      <c r="Z90" s="1045"/>
      <c r="AA90" s="1043"/>
      <c r="AB90" s="1044"/>
      <c r="AC90" s="1045"/>
      <c r="AD90" s="1043"/>
      <c r="AE90" s="1044"/>
      <c r="AF90" s="1045"/>
      <c r="AG90" s="1043"/>
      <c r="AH90" s="1044"/>
      <c r="AI90" s="1045"/>
      <c r="AJ90" s="1048"/>
      <c r="AK90" s="1049"/>
      <c r="AL90" s="1050"/>
      <c r="AM90" s="1048"/>
      <c r="AN90" s="1049"/>
      <c r="AO90" s="1050"/>
      <c r="AP90" s="1051"/>
      <c r="AQ90" s="1051"/>
      <c r="AR90" s="1051"/>
      <c r="AS90" s="1052"/>
      <c r="AT90" s="1053"/>
      <c r="AU90" s="1054"/>
      <c r="AV90" s="1055"/>
      <c r="AW90" s="1056"/>
      <c r="AX90" s="1057"/>
      <c r="AY90" s="1038"/>
    </row>
    <row r="91" spans="1:51" ht="20.100000000000001" customHeight="1">
      <c r="A91" s="1017" t="s">
        <v>66</v>
      </c>
      <c r="B91" s="1059" t="str">
        <f>IF(A91="","＊＊＊＊＊＊＊＊＊＊",IF(ISNA(VLOOKUP(A91,参加ＴＭ,2,FALSE)),"",VLOOKUP(A91,参加ＴＭ,2,FALSE)))</f>
        <v>大林ファイターズJr</v>
      </c>
      <c r="C91" s="1058"/>
      <c r="D91" s="1023" t="str">
        <f>IF(C92="","",IF(C92=E92,"△",IF(C92&gt;E92,"○","×")))</f>
        <v/>
      </c>
      <c r="E91" s="1024"/>
      <c r="F91" s="1058"/>
      <c r="G91" s="1023" t="str">
        <f>IF(F92="","",IF(F92=H92,"△",IF(F92&gt;H92,"○","×")))</f>
        <v/>
      </c>
      <c r="H91" s="1024"/>
      <c r="I91" s="1019"/>
      <c r="J91" s="1020"/>
      <c r="K91" s="1021"/>
      <c r="L91" s="1022">
        <v>4</v>
      </c>
      <c r="M91" s="1023" t="str">
        <f>IF(L92="","",IF(L92=N92,"△",IF(L92&gt;N92,"○","×")))</f>
        <v/>
      </c>
      <c r="N91" s="1024">
        <v>1</v>
      </c>
      <c r="O91" s="1028"/>
      <c r="P91" s="1029"/>
      <c r="Q91" s="1030"/>
      <c r="R91" s="1028"/>
      <c r="S91" s="1029"/>
      <c r="T91" s="1030"/>
      <c r="U91" s="1028"/>
      <c r="V91" s="1029"/>
      <c r="W91" s="1030"/>
      <c r="X91" s="1022"/>
      <c r="Y91" s="1060"/>
      <c r="Z91" s="1024"/>
      <c r="AA91" s="1022"/>
      <c r="AB91" s="1060"/>
      <c r="AC91" s="1024"/>
      <c r="AD91" s="1022"/>
      <c r="AE91" s="1060"/>
      <c r="AF91" s="1024"/>
      <c r="AG91" s="1022"/>
      <c r="AH91" s="1060"/>
      <c r="AI91" s="1024"/>
      <c r="AJ91" s="1028"/>
      <c r="AK91" s="1029"/>
      <c r="AL91" s="1030"/>
      <c r="AM91" s="1028"/>
      <c r="AN91" s="1029"/>
      <c r="AO91" s="1030"/>
      <c r="AP91" s="1031">
        <f>COUNTIF($C91:$AI91,"○")</f>
        <v>0</v>
      </c>
      <c r="AQ91" s="1031">
        <f>COUNTIF($C91:$AI91,"△")</f>
        <v>0</v>
      </c>
      <c r="AR91" s="1031">
        <f>COUNTIF($C91:$AI91,"×")</f>
        <v>0</v>
      </c>
      <c r="AS91" s="1032">
        <f>AP91*2+AQ91</f>
        <v>0</v>
      </c>
      <c r="AT91" s="1033"/>
      <c r="AU91" s="1034" t="s">
        <v>4</v>
      </c>
      <c r="AV91" s="1035"/>
      <c r="AW91" s="1036"/>
      <c r="AX91" s="1037"/>
      <c r="AY91" s="1038">
        <f>AS91*10000000+AT91*100000+AX91*100+(100-AV91)</f>
        <v>100</v>
      </c>
    </row>
    <row r="92" spans="1:51" ht="20.100000000000001" customHeight="1">
      <c r="A92" s="1017"/>
      <c r="B92" s="1063"/>
      <c r="C92" s="1043" t="str">
        <f>IF(K88="","",K88)</f>
        <v/>
      </c>
      <c r="D92" s="1044" t="s">
        <v>4</v>
      </c>
      <c r="E92" s="1045" t="str">
        <f>IF(I88="","",I88)</f>
        <v/>
      </c>
      <c r="F92" s="1043" t="str">
        <f>IF(K90="","",K90)</f>
        <v/>
      </c>
      <c r="G92" s="1044" t="s">
        <v>4</v>
      </c>
      <c r="H92" s="1045" t="str">
        <f>IF(I90="","",I90)</f>
        <v/>
      </c>
      <c r="I92" s="1040"/>
      <c r="J92" s="1041"/>
      <c r="K92" s="1042"/>
      <c r="L92" s="1043" t="str">
        <f>IF(ISERR(INDEX(予選成績,L91,N91*7-3)),"",IF(INDEX(予選成績,L91,N91*7-3)="","",INDEX(予選成績,L91,N91*7-3)))</f>
        <v/>
      </c>
      <c r="M92" s="1044" t="s">
        <v>4</v>
      </c>
      <c r="N92" s="1045" t="str">
        <f>IF(ISERR(INDEX(予選成績,L91,N91*7)),"",IF(INDEX(予選成績,L91,N91*7)="","",INDEX(予選成績,L91,N91*7)))</f>
        <v/>
      </c>
      <c r="O92" s="1048"/>
      <c r="P92" s="1049"/>
      <c r="Q92" s="1050"/>
      <c r="R92" s="1048"/>
      <c r="S92" s="1049"/>
      <c r="T92" s="1050"/>
      <c r="U92" s="1048"/>
      <c r="V92" s="1049"/>
      <c r="W92" s="1050"/>
      <c r="X92" s="1043"/>
      <c r="Y92" s="1044"/>
      <c r="Z92" s="1045"/>
      <c r="AA92" s="1043"/>
      <c r="AB92" s="1044"/>
      <c r="AC92" s="1045"/>
      <c r="AD92" s="1043"/>
      <c r="AE92" s="1044"/>
      <c r="AF92" s="1045"/>
      <c r="AG92" s="1043"/>
      <c r="AH92" s="1044"/>
      <c r="AI92" s="1045"/>
      <c r="AJ92" s="1048"/>
      <c r="AK92" s="1049"/>
      <c r="AL92" s="1050"/>
      <c r="AM92" s="1048"/>
      <c r="AN92" s="1049"/>
      <c r="AO92" s="1050"/>
      <c r="AP92" s="1051"/>
      <c r="AQ92" s="1051"/>
      <c r="AR92" s="1051"/>
      <c r="AS92" s="1052"/>
      <c r="AT92" s="1053"/>
      <c r="AU92" s="1054"/>
      <c r="AV92" s="1055"/>
      <c r="AW92" s="1056"/>
      <c r="AX92" s="1057"/>
      <c r="AY92" s="1038"/>
    </row>
    <row r="93" spans="1:51" ht="20.100000000000001" customHeight="1">
      <c r="A93" s="1017" t="s">
        <v>67</v>
      </c>
      <c r="B93" s="1059" t="str">
        <f>IF(A93="","＊＊＊＊＊＊＊＊＊＊",IF(ISNA(VLOOKUP(A93,参加ＴＭ,2,FALSE)),"",VLOOKUP(A93,参加ＴＭ,2,FALSE)))</f>
        <v>スマイリーズJr</v>
      </c>
      <c r="C93" s="1058"/>
      <c r="D93" s="1023" t="str">
        <f>IF(C94="","",IF(C94=E94,"△",IF(C94&gt;E94,"○","×")))</f>
        <v/>
      </c>
      <c r="E93" s="1024"/>
      <c r="F93" s="1058"/>
      <c r="G93" s="1023" t="str">
        <f>IF(F94="","",IF(F94=H94,"△",IF(F94&gt;H94,"○","×")))</f>
        <v/>
      </c>
      <c r="H93" s="1024"/>
      <c r="I93" s="1058"/>
      <c r="J93" s="1023" t="str">
        <f>IF(I94="","",IF(I94=K94,"△",IF(I94&gt;K94,"○","×")))</f>
        <v/>
      </c>
      <c r="K93" s="1061"/>
      <c r="L93" s="1019"/>
      <c r="M93" s="1020"/>
      <c r="N93" s="1021"/>
      <c r="O93" s="1028"/>
      <c r="P93" s="1029"/>
      <c r="Q93" s="1030"/>
      <c r="R93" s="1028"/>
      <c r="S93" s="1029"/>
      <c r="T93" s="1030"/>
      <c r="U93" s="1028"/>
      <c r="V93" s="1029"/>
      <c r="W93" s="1030"/>
      <c r="X93" s="1022"/>
      <c r="Y93" s="1060"/>
      <c r="Z93" s="1024"/>
      <c r="AA93" s="1022"/>
      <c r="AB93" s="1060"/>
      <c r="AC93" s="1024"/>
      <c r="AD93" s="1022"/>
      <c r="AE93" s="1060"/>
      <c r="AF93" s="1024"/>
      <c r="AG93" s="1022"/>
      <c r="AH93" s="1060"/>
      <c r="AI93" s="1024"/>
      <c r="AJ93" s="1028"/>
      <c r="AK93" s="1029"/>
      <c r="AL93" s="1030"/>
      <c r="AM93" s="1028"/>
      <c r="AN93" s="1029"/>
      <c r="AO93" s="1030"/>
      <c r="AP93" s="1031">
        <f>COUNTIF($C93:$AI93,"○")</f>
        <v>0</v>
      </c>
      <c r="AQ93" s="1031">
        <f>COUNTIF($C93:$AI93,"△")</f>
        <v>0</v>
      </c>
      <c r="AR93" s="1031">
        <f>COUNTIF($C93:$AI93,"×")</f>
        <v>0</v>
      </c>
      <c r="AS93" s="1032">
        <f>AP93*2+AQ93</f>
        <v>0</v>
      </c>
      <c r="AT93" s="1033"/>
      <c r="AU93" s="1034" t="s">
        <v>4</v>
      </c>
      <c r="AV93" s="1035"/>
      <c r="AW93" s="1036"/>
      <c r="AX93" s="1037"/>
      <c r="AY93" s="1038">
        <f>AS93*10000000+AT93*100000+AX93*100+(100-AV93)</f>
        <v>100</v>
      </c>
    </row>
    <row r="94" spans="1:51" ht="20.100000000000001" customHeight="1">
      <c r="A94" s="1017"/>
      <c r="B94" s="1063"/>
      <c r="C94" s="1043" t="str">
        <f>IF(N88="","",N88)</f>
        <v/>
      </c>
      <c r="D94" s="1044" t="s">
        <v>4</v>
      </c>
      <c r="E94" s="1045" t="str">
        <f>IF(L88="","",L88)</f>
        <v/>
      </c>
      <c r="F94" s="1043" t="str">
        <f>IF(N90="","",N90)</f>
        <v/>
      </c>
      <c r="G94" s="1044" t="s">
        <v>4</v>
      </c>
      <c r="H94" s="1045" t="str">
        <f>IF(L90="","",L90)</f>
        <v/>
      </c>
      <c r="I94" s="1043" t="str">
        <f>IF(N92="","",N92)</f>
        <v/>
      </c>
      <c r="J94" s="1044" t="s">
        <v>4</v>
      </c>
      <c r="K94" s="1064" t="str">
        <f>IF(L92="","",L92)</f>
        <v/>
      </c>
      <c r="L94" s="1040"/>
      <c r="M94" s="1041"/>
      <c r="N94" s="1042"/>
      <c r="O94" s="1048"/>
      <c r="P94" s="1049"/>
      <c r="Q94" s="1050"/>
      <c r="R94" s="1048"/>
      <c r="S94" s="1049"/>
      <c r="T94" s="1050"/>
      <c r="U94" s="1048"/>
      <c r="V94" s="1049"/>
      <c r="W94" s="1050"/>
      <c r="X94" s="1043"/>
      <c r="Y94" s="1044"/>
      <c r="Z94" s="1045"/>
      <c r="AA94" s="1043"/>
      <c r="AB94" s="1044"/>
      <c r="AC94" s="1045"/>
      <c r="AD94" s="1043"/>
      <c r="AE94" s="1044"/>
      <c r="AF94" s="1045"/>
      <c r="AG94" s="1043"/>
      <c r="AH94" s="1044"/>
      <c r="AI94" s="1045"/>
      <c r="AJ94" s="1048"/>
      <c r="AK94" s="1049"/>
      <c r="AL94" s="1050"/>
      <c r="AM94" s="1048"/>
      <c r="AN94" s="1049"/>
      <c r="AO94" s="1050"/>
      <c r="AP94" s="1051"/>
      <c r="AQ94" s="1051"/>
      <c r="AR94" s="1051"/>
      <c r="AS94" s="1052"/>
      <c r="AT94" s="1053"/>
      <c r="AU94" s="1054"/>
      <c r="AV94" s="1055"/>
      <c r="AW94" s="1056"/>
      <c r="AX94" s="1057"/>
      <c r="AY94" s="1038"/>
    </row>
    <row r="95" spans="1:51" ht="20.100000000000001" hidden="1" customHeight="1">
      <c r="A95" s="1017" t="s">
        <v>685</v>
      </c>
      <c r="B95" s="1059" t="str">
        <f>IF(A95="","＊＊＊＊＊＊＊＊＊＊",IF(ISNA(VLOOKUP(A95,参加ＴＭ,2,FALSE)),"",VLOOKUP(A95,参加ＴＭ,2,FALSE)))</f>
        <v/>
      </c>
      <c r="C95" s="1058"/>
      <c r="D95" s="1023" t="str">
        <f>IF(C96="","",IF(C96=E96,"△",IF(C96&gt;E96,"○","×")))</f>
        <v/>
      </c>
      <c r="E95" s="1024"/>
      <c r="F95" s="1058"/>
      <c r="G95" s="1023" t="str">
        <f>IF(F96="","",IF(F96=H96,"△",IF(F96&gt;H96,"○","×")))</f>
        <v/>
      </c>
      <c r="H95" s="1024"/>
      <c r="I95" s="1058"/>
      <c r="J95" s="1023" t="str">
        <f>IF(I96="","",IF(I96=K96,"△",IF(I96&gt;K96,"○","×")))</f>
        <v/>
      </c>
      <c r="K95" s="1061"/>
      <c r="L95" s="1058"/>
      <c r="M95" s="1023" t="e">
        <f>IF(L96="","",IF(L96=N96,"△",IF(L96&gt;N96,"○","×")))</f>
        <v>#REF!</v>
      </c>
      <c r="N95" s="1024"/>
      <c r="O95" s="1058"/>
      <c r="P95" s="1023" t="e">
        <f>IF(O96="","",IF(O96=Q96,"△",IF(O96&gt;Q96,"○","×")))</f>
        <v>#REF!</v>
      </c>
      <c r="Q95" s="1061"/>
      <c r="R95" s="1066"/>
      <c r="S95" s="1067"/>
      <c r="T95" s="1068"/>
      <c r="U95" s="1028"/>
      <c r="V95" s="1029"/>
      <c r="W95" s="1030"/>
      <c r="X95" s="1022"/>
      <c r="Y95" s="1060"/>
      <c r="Z95" s="1024"/>
      <c r="AA95" s="1022"/>
      <c r="AB95" s="1060"/>
      <c r="AC95" s="1024"/>
      <c r="AD95" s="1022"/>
      <c r="AE95" s="1060"/>
      <c r="AF95" s="1024"/>
      <c r="AG95" s="1022"/>
      <c r="AH95" s="1060"/>
      <c r="AI95" s="1024"/>
      <c r="AJ95" s="1066"/>
      <c r="AK95" s="1067"/>
      <c r="AL95" s="1068"/>
      <c r="AM95" s="1066"/>
      <c r="AN95" s="1067"/>
      <c r="AO95" s="1068"/>
      <c r="AP95" s="1031">
        <f>COUNTIF($C95:$AI95,"○")</f>
        <v>0</v>
      </c>
      <c r="AQ95" s="1031">
        <f>COUNTIF($C95:$AI95,"△")</f>
        <v>0</v>
      </c>
      <c r="AR95" s="1031">
        <f>COUNTIF($C95:$AI95,"×")</f>
        <v>0</v>
      </c>
      <c r="AS95" s="1032">
        <f>AP95*2+AQ95</f>
        <v>0</v>
      </c>
      <c r="AT95" s="1033">
        <f>IF(ISERROR(C96+F96+I96+L96+O96+R96+U96+X96+AA96+AD96+AG96),0,C96+F96+I96+L96+O96+R96+U96+X96+AA96+AD96+AG96)</f>
        <v>0</v>
      </c>
      <c r="AU95" s="1034" t="s">
        <v>4</v>
      </c>
      <c r="AV95" s="1035">
        <f>IF(ISERROR(E96+H96+K96+N96+Q96+T96+W96+Z96+AC96+AF96+AI96),0,E96+H96+K96+N96+Q96+T96+W96+Z96+AC96+AF96+AI96)</f>
        <v>0</v>
      </c>
      <c r="AW95" s="1036">
        <f>IF(SUM(Eブロック)=700,"",RANK(AY95,Eブロック))</f>
        <v>1</v>
      </c>
      <c r="AX95" s="1037"/>
      <c r="AY95" s="1038">
        <f>AS95*10000000+AT95*100000+AX95*100+(100-AV95)</f>
        <v>100</v>
      </c>
    </row>
    <row r="96" spans="1:51" ht="20.100000000000001" hidden="1" customHeight="1">
      <c r="A96" s="1017"/>
      <c r="B96" s="1063"/>
      <c r="C96" s="1043" t="str">
        <f>IF(T88="","",T88)</f>
        <v/>
      </c>
      <c r="D96" s="1044" t="s">
        <v>4</v>
      </c>
      <c r="E96" s="1045" t="str">
        <f>IF(R88="","",R88)</f>
        <v/>
      </c>
      <c r="F96" s="1043" t="str">
        <f>IF(T90="","",T90)</f>
        <v/>
      </c>
      <c r="G96" s="1044" t="s">
        <v>4</v>
      </c>
      <c r="H96" s="1045" t="str">
        <f>IF(R90="","",R90)</f>
        <v/>
      </c>
      <c r="I96" s="1043" t="str">
        <f>IF(T92="","",T92)</f>
        <v/>
      </c>
      <c r="J96" s="1044" t="s">
        <v>4</v>
      </c>
      <c r="K96" s="1064" t="str">
        <f>IF(R92="","",R92)</f>
        <v/>
      </c>
      <c r="L96" s="1043" t="e">
        <f>IF(#REF!="","",#REF!)</f>
        <v>#REF!</v>
      </c>
      <c r="M96" s="1044" t="s">
        <v>4</v>
      </c>
      <c r="N96" s="1045" t="e">
        <f>IF(#REF!="","",#REF!)</f>
        <v>#REF!</v>
      </c>
      <c r="O96" s="1043" t="e">
        <f>IF(#REF!="","",#REF!)</f>
        <v>#REF!</v>
      </c>
      <c r="P96" s="1044" t="s">
        <v>4</v>
      </c>
      <c r="Q96" s="1064" t="e">
        <f>IF(#REF!="","",#REF!)</f>
        <v>#REF!</v>
      </c>
      <c r="R96" s="1069"/>
      <c r="S96" s="1070"/>
      <c r="T96" s="1071"/>
      <c r="U96" s="1048"/>
      <c r="V96" s="1049"/>
      <c r="W96" s="1050"/>
      <c r="X96" s="1043"/>
      <c r="Y96" s="1044"/>
      <c r="Z96" s="1045"/>
      <c r="AA96" s="1043"/>
      <c r="AB96" s="1044"/>
      <c r="AC96" s="1045"/>
      <c r="AD96" s="1043"/>
      <c r="AE96" s="1044"/>
      <c r="AF96" s="1045"/>
      <c r="AG96" s="1043"/>
      <c r="AH96" s="1044"/>
      <c r="AI96" s="1045"/>
      <c r="AJ96" s="1069"/>
      <c r="AK96" s="1070"/>
      <c r="AL96" s="1071"/>
      <c r="AM96" s="1069"/>
      <c r="AN96" s="1070"/>
      <c r="AO96" s="1071"/>
      <c r="AP96" s="1051"/>
      <c r="AQ96" s="1051"/>
      <c r="AR96" s="1051"/>
      <c r="AS96" s="1052"/>
      <c r="AT96" s="1053"/>
      <c r="AU96" s="1054"/>
      <c r="AV96" s="1055"/>
      <c r="AW96" s="1056"/>
      <c r="AX96" s="1057"/>
      <c r="AY96" s="1038"/>
    </row>
    <row r="97" spans="1:51" ht="20.100000000000001" hidden="1" customHeight="1">
      <c r="A97" s="1017" t="s">
        <v>689</v>
      </c>
      <c r="B97" s="1059" t="str">
        <f>IF(A97="","＊＊＊＊＊＊＊＊＊＊",IF(ISNA(VLOOKUP(A97,参加ＴＭ,2,FALSE)),"",VLOOKUP(A97,参加ＴＭ,2,FALSE)))</f>
        <v/>
      </c>
      <c r="C97" s="1121"/>
      <c r="D97" s="1149"/>
      <c r="E97" s="1123"/>
      <c r="F97" s="1058"/>
      <c r="G97" s="1060" t="str">
        <f>IF(F98="","",IF(F98=H98,"△",IF(F98&gt;H98,"○","×")))</f>
        <v/>
      </c>
      <c r="H97" s="1024"/>
      <c r="I97" s="1058"/>
      <c r="J97" s="1060" t="str">
        <f>IF(I98="","",IF(I98=K98,"△",IF(I98&gt;K98,"○","×")))</f>
        <v/>
      </c>
      <c r="K97" s="1024"/>
      <c r="L97" s="1058"/>
      <c r="M97" s="1060" t="e">
        <f>IF(L98="","",IF(L98=N98,"△",IF(L98&gt;N98,"○","×")))</f>
        <v>#REF!</v>
      </c>
      <c r="N97" s="1024"/>
      <c r="O97" s="1121"/>
      <c r="P97" s="1149"/>
      <c r="Q97" s="1123"/>
      <c r="R97" s="1058"/>
      <c r="S97" s="1060" t="str">
        <f>IF(R98="","",IF(R98=T98,"△",IF(R98&gt;T98,"○","×")))</f>
        <v/>
      </c>
      <c r="T97" s="1024"/>
      <c r="U97" s="1066"/>
      <c r="V97" s="1067"/>
      <c r="W97" s="1068"/>
      <c r="X97" s="1022"/>
      <c r="Y97" s="1060" t="str">
        <f>IF(X98="","",IF(X98=Z98,"△",IF(X98&gt;Z98,"○","×")))</f>
        <v/>
      </c>
      <c r="Z97" s="1024"/>
      <c r="AA97" s="1150"/>
      <c r="AB97" s="1149"/>
      <c r="AC97" s="1123"/>
      <c r="AD97" s="1022"/>
      <c r="AE97" s="1060" t="str">
        <f>IF(AD98="","",IF(AD98=AF98,"△",IF(AD98&gt;AF98,"○","×")))</f>
        <v/>
      </c>
      <c r="AF97" s="1024"/>
      <c r="AG97" s="1150"/>
      <c r="AH97" s="1149"/>
      <c r="AI97" s="1123"/>
      <c r="AJ97" s="1058"/>
      <c r="AK97" s="1060" t="str">
        <f>IF(AJ98="","",IF(AJ98=AL98,"△",IF(AJ98&gt;AL98,"○","×")))</f>
        <v/>
      </c>
      <c r="AL97" s="1024"/>
      <c r="AM97" s="1058"/>
      <c r="AN97" s="1060" t="str">
        <f>IF(AM98="","",IF(AM98=AO98,"△",IF(AM98&gt;AO98,"○","×")))</f>
        <v/>
      </c>
      <c r="AO97" s="1024"/>
      <c r="AP97" s="1031">
        <f>COUNTIF($C97:$AI97,"○")</f>
        <v>0</v>
      </c>
      <c r="AQ97" s="1031">
        <f>COUNTIF($C97:$AI97,"△")</f>
        <v>0</v>
      </c>
      <c r="AR97" s="1031">
        <f>COUNTIF($C97:$AI97,"×")</f>
        <v>0</v>
      </c>
      <c r="AS97" s="1032">
        <f>AP97*2+AQ97</f>
        <v>0</v>
      </c>
      <c r="AT97" s="1033">
        <f>IF(ISERROR(C98+F98+I98+L98+O98+R98+U98+X98+AA98+AD98+AG98),0,C98+F98+I98+L98+O98+R98+U98+X98+AA98+AD98+AG98)</f>
        <v>0</v>
      </c>
      <c r="AU97" s="1034" t="s">
        <v>4</v>
      </c>
      <c r="AV97" s="1035">
        <f>IF(ISERROR(E98+H98+K98+N98+Q98+T98+W98+Z98+AC98+AF98+AI98),0,E98+H98+K98+N98+Q98+T98+W98+Z98+AC98+AF98+AI98)</f>
        <v>0</v>
      </c>
      <c r="AW97" s="1062">
        <f>IF(SUM(Eブロック)=700,"",RANK(AY97,Eブロック))</f>
        <v>1</v>
      </c>
      <c r="AX97" s="1037"/>
      <c r="AY97" s="1038">
        <f>AS97*10000000+AT97*100000+AX97*100+(100-AV97)</f>
        <v>100</v>
      </c>
    </row>
    <row r="98" spans="1:51" ht="20.100000000000001" hidden="1" customHeight="1">
      <c r="A98" s="1017"/>
      <c r="B98" s="1063"/>
      <c r="C98" s="1125"/>
      <c r="D98" s="1126"/>
      <c r="E98" s="1127"/>
      <c r="F98" s="1043" t="str">
        <f>IF(W90="","",W90)</f>
        <v/>
      </c>
      <c r="G98" s="1044" t="s">
        <v>4</v>
      </c>
      <c r="H98" s="1045" t="str">
        <f>IF(U90="","",U90)</f>
        <v/>
      </c>
      <c r="I98" s="1043" t="str">
        <f>IF(W92="","",W92)</f>
        <v/>
      </c>
      <c r="J98" s="1044" t="s">
        <v>4</v>
      </c>
      <c r="K98" s="1045" t="str">
        <f>IF(U92="","",U92)</f>
        <v/>
      </c>
      <c r="L98" s="1043" t="e">
        <f>IF(Q96="","",Q96)</f>
        <v>#REF!</v>
      </c>
      <c r="M98" s="1044" t="s">
        <v>4</v>
      </c>
      <c r="N98" s="1045" t="e">
        <f>IF(O96="","",O96)</f>
        <v>#REF!</v>
      </c>
      <c r="O98" s="1125"/>
      <c r="P98" s="1126"/>
      <c r="Q98" s="1151"/>
      <c r="R98" s="1043" t="str">
        <f>IF(W96="","",W96)</f>
        <v/>
      </c>
      <c r="S98" s="1044" t="s">
        <v>4</v>
      </c>
      <c r="T98" s="1045" t="str">
        <f>IF(U96="","",U96)</f>
        <v/>
      </c>
      <c r="U98" s="1069"/>
      <c r="V98" s="1070"/>
      <c r="W98" s="1071"/>
      <c r="X98" s="1043" t="str">
        <f>IF(ISERR(INDEX(予選成績,X97,Z97*7-3)),"",IF(INDEX(予選成績,X97,Z97*7-3)="","",INDEX(予選成績,X97,Z97*7-3)))</f>
        <v/>
      </c>
      <c r="Y98" s="1044" t="s">
        <v>4</v>
      </c>
      <c r="Z98" s="1045" t="str">
        <f>IF(ISERR(INDEX(予選成績,X97,Z97*7)),"",IF(INDEX(予選成績,X97,Z97*7)="","",INDEX(予選成績,X97,Z97*7)))</f>
        <v/>
      </c>
      <c r="AA98" s="1125"/>
      <c r="AB98" s="1126"/>
      <c r="AC98" s="1127"/>
      <c r="AD98" s="1043" t="str">
        <f>IF(ISERR(INDEX(予選成績,AD97,AF97*7-3)),"",IF(INDEX(予選成績,AD97,AF97*7-3)="","",INDEX(予選成績,AD97,AF97*7-3)))</f>
        <v/>
      </c>
      <c r="AE98" s="1044" t="s">
        <v>4</v>
      </c>
      <c r="AF98" s="1045" t="str">
        <f>IF(ISERR(INDEX(予選成績,AD97,AF97*7)),"",IF(INDEX(予選成績,AD97,AF97*7)="","",INDEX(予選成績,AD97,AF97*7)))</f>
        <v/>
      </c>
      <c r="AG98" s="1125"/>
      <c r="AH98" s="1126"/>
      <c r="AI98" s="1127"/>
      <c r="AJ98" s="1043" t="str">
        <f>IF(AR96="","",AR96)</f>
        <v/>
      </c>
      <c r="AK98" s="1044" t="s">
        <v>4</v>
      </c>
      <c r="AL98" s="1045" t="str">
        <f>IF(AP96="","",AP96)</f>
        <v/>
      </c>
      <c r="AM98" s="1043" t="str">
        <f>IF(AU96="","",AU96)</f>
        <v/>
      </c>
      <c r="AN98" s="1044" t="s">
        <v>4</v>
      </c>
      <c r="AO98" s="1045" t="str">
        <f>IF(AS96="","",AS96)</f>
        <v/>
      </c>
      <c r="AP98" s="1051"/>
      <c r="AQ98" s="1051"/>
      <c r="AR98" s="1051"/>
      <c r="AS98" s="1052"/>
      <c r="AT98" s="1053"/>
      <c r="AU98" s="1054"/>
      <c r="AV98" s="1055"/>
      <c r="AW98" s="1065"/>
      <c r="AX98" s="1057"/>
      <c r="AY98" s="1038"/>
    </row>
    <row r="99" spans="1:51" ht="20.100000000000001" hidden="1" customHeight="1">
      <c r="A99" s="1017" t="s">
        <v>704</v>
      </c>
      <c r="B99" s="1059" t="str">
        <f>IF(A99="","＊＊＊＊＊＊＊＊＊＊",IF(ISNA(VLOOKUP(A99,参加ＴＭ,2,FALSE)),"",VLOOKUP(A99,参加ＴＭ,2,FALSE)))</f>
        <v/>
      </c>
      <c r="C99" s="1058"/>
      <c r="D99" s="1060" t="str">
        <f>IF(C100="","",IF(C100=E100,"△",IF(C100&gt;E100,"○","×")))</f>
        <v/>
      </c>
      <c r="E99" s="1024"/>
      <c r="F99" s="1121"/>
      <c r="G99" s="1149"/>
      <c r="H99" s="1123"/>
      <c r="I99" s="1058"/>
      <c r="J99" s="1060" t="str">
        <f>IF(I100="","",IF(I100=K100,"△",IF(I100&gt;K100,"○","×")))</f>
        <v/>
      </c>
      <c r="K99" s="1024"/>
      <c r="L99" s="1058"/>
      <c r="M99" s="1060" t="str">
        <f>IF(L100="","",IF(L100=N100,"△",IF(L100&gt;N100,"○","×")))</f>
        <v/>
      </c>
      <c r="N99" s="1024"/>
      <c r="O99" s="1058"/>
      <c r="P99" s="1060" t="e">
        <f>IF(O100="","",IF(O100=Q100,"△",IF(O100&gt;Q100,"○","×")))</f>
        <v>#REF!</v>
      </c>
      <c r="Q99" s="1024"/>
      <c r="R99" s="1121"/>
      <c r="S99" s="1149"/>
      <c r="T99" s="1152"/>
      <c r="U99" s="1058"/>
      <c r="V99" s="1060" t="str">
        <f>IF(U100="","",IF(U100=W100,"△",IF(U100&gt;W100,"○","×")))</f>
        <v/>
      </c>
      <c r="W99" s="1061"/>
      <c r="X99" s="1066"/>
      <c r="Y99" s="1067"/>
      <c r="Z99" s="1068"/>
      <c r="AA99" s="1022"/>
      <c r="AB99" s="1060" t="str">
        <f>IF(AA100="","",IF(AA100=AC100,"△",IF(AA100&gt;AC100,"○","×")))</f>
        <v/>
      </c>
      <c r="AC99" s="1024"/>
      <c r="AD99" s="1150"/>
      <c r="AE99" s="1149"/>
      <c r="AF99" s="1123"/>
      <c r="AG99" s="1022"/>
      <c r="AH99" s="1060" t="str">
        <f>IF(AG100="","",IF(AG100=AI100,"△",IF(AG100&gt;AI100,"○","×")))</f>
        <v/>
      </c>
      <c r="AI99" s="1024"/>
      <c r="AJ99" s="1121"/>
      <c r="AK99" s="1149"/>
      <c r="AL99" s="1152"/>
      <c r="AM99" s="1121"/>
      <c r="AN99" s="1149"/>
      <c r="AO99" s="1152"/>
      <c r="AP99" s="1031">
        <f>COUNTIF($C99:$AI99,"○")</f>
        <v>0</v>
      </c>
      <c r="AQ99" s="1031">
        <f>COUNTIF($C99:$AI99,"△")</f>
        <v>0</v>
      </c>
      <c r="AR99" s="1031">
        <f>COUNTIF($C99:$AI99,"×")</f>
        <v>0</v>
      </c>
      <c r="AS99" s="1032">
        <f>AP99*2+AQ99</f>
        <v>0</v>
      </c>
      <c r="AT99" s="1033">
        <f>IF(ISERROR(C100+F100+I100+L100+O100+R100+U100+X100+AA100+AD100+AG100),0,C100+F100+I100+L100+O100+R100+U100+X100+AA100+AD100+AG100)</f>
        <v>0</v>
      </c>
      <c r="AU99" s="1078" t="s">
        <v>4</v>
      </c>
      <c r="AV99" s="1079">
        <f>IF(ISERROR(E100+H100+K100+N100+Q100+T100+W100+Z100+AC100+AF100+AI100),0,E100+H100+K100+N100+Q100+T100+W100+Z100+AC100+AF100+AI100)</f>
        <v>0</v>
      </c>
      <c r="AW99" s="1062">
        <f>IF(SUM(Eブロック)=700,"",RANK(AY99,Eブロック))</f>
        <v>1</v>
      </c>
      <c r="AX99" s="1037"/>
      <c r="AY99" s="1038">
        <f>AS99*10000000+AT99*100000+AX99*100+(100-AV99)</f>
        <v>100</v>
      </c>
    </row>
    <row r="100" spans="1:51" ht="20.100000000000001" hidden="1" customHeight="1">
      <c r="A100" s="1017"/>
      <c r="B100" s="1063"/>
      <c r="C100" s="1043" t="str">
        <f>IF(Z88="","",Z88)</f>
        <v/>
      </c>
      <c r="D100" s="1044" t="s">
        <v>4</v>
      </c>
      <c r="E100" s="1045" t="str">
        <f>IF(X88="","",X88)</f>
        <v/>
      </c>
      <c r="F100" s="1125"/>
      <c r="G100" s="1126"/>
      <c r="H100" s="1127"/>
      <c r="I100" s="1043" t="str">
        <f>IF(Z92="","",Z92)</f>
        <v/>
      </c>
      <c r="J100" s="1044" t="s">
        <v>4</v>
      </c>
      <c r="K100" s="1045" t="str">
        <f>IF(X92="","",X92)</f>
        <v/>
      </c>
      <c r="L100" s="1043" t="str">
        <f>IF(Q98="","",Q98)</f>
        <v/>
      </c>
      <c r="M100" s="1044" t="s">
        <v>4</v>
      </c>
      <c r="N100" s="1045" t="str">
        <f>IF(O98="","",O98)</f>
        <v/>
      </c>
      <c r="O100" s="1043" t="e">
        <f>IF(#REF!="","",#REF!)</f>
        <v>#REF!</v>
      </c>
      <c r="P100" s="1044" t="s">
        <v>4</v>
      </c>
      <c r="Q100" s="1064" t="e">
        <f>IF(#REF!="","",#REF!)</f>
        <v>#REF!</v>
      </c>
      <c r="R100" s="1125"/>
      <c r="S100" s="1126"/>
      <c r="T100" s="1127"/>
      <c r="U100" s="1043" t="str">
        <f>IF(AI94="","",AI94)</f>
        <v/>
      </c>
      <c r="V100" s="1044" t="s">
        <v>4</v>
      </c>
      <c r="W100" s="1045" t="str">
        <f>IF(X98="","",X98)</f>
        <v/>
      </c>
      <c r="X100" s="1069"/>
      <c r="Y100" s="1070"/>
      <c r="Z100" s="1071"/>
      <c r="AA100" s="1043" t="str">
        <f>IF(ISERR(INDEX(予選成績,AA99,AC99*7-3)),"",IF(INDEX(予選成績,AA99,AC99*7-3)="","",INDEX(予選成績,AA99,AC99*7-3)))</f>
        <v/>
      </c>
      <c r="AB100" s="1044" t="s">
        <v>4</v>
      </c>
      <c r="AC100" s="1045" t="str">
        <f>IF(ISERR(INDEX(予選成績,AA99,AC99*7)),"",IF(INDEX(予選成績,AA99,AC99*7)="","",INDEX(予選成績,AA99,AC99*7)))</f>
        <v/>
      </c>
      <c r="AD100" s="1125"/>
      <c r="AE100" s="1126"/>
      <c r="AF100" s="1127"/>
      <c r="AG100" s="1043" t="str">
        <f>IF(ISERR(INDEX(予選成績,AG99,AI99*7-3)),"",IF(INDEX(予選成績,AG99,AI99*7-3)="","",INDEX(予選成績,AG99,AI99*7-3)))</f>
        <v/>
      </c>
      <c r="AH100" s="1044" t="s">
        <v>4</v>
      </c>
      <c r="AI100" s="1045" t="str">
        <f>IF(ISERR(INDEX(予選成績,AG99,AI99*7)),"",IF(INDEX(予選成績,AG99,AI99*7)="","",INDEX(予選成績,AG99,AI99*7)))</f>
        <v/>
      </c>
      <c r="AJ100" s="1125"/>
      <c r="AK100" s="1126"/>
      <c r="AL100" s="1127"/>
      <c r="AM100" s="1125"/>
      <c r="AN100" s="1126"/>
      <c r="AO100" s="1127"/>
      <c r="AP100" s="1051"/>
      <c r="AQ100" s="1051"/>
      <c r="AR100" s="1051"/>
      <c r="AS100" s="1052"/>
      <c r="AT100" s="1053"/>
      <c r="AU100" s="1080"/>
      <c r="AV100" s="1081"/>
      <c r="AW100" s="1065"/>
      <c r="AX100" s="1057"/>
      <c r="AY100" s="1038"/>
    </row>
    <row r="101" spans="1:51" ht="20.100000000000001" hidden="1" customHeight="1">
      <c r="A101" s="1017" t="s">
        <v>714</v>
      </c>
      <c r="B101" s="1059" t="str">
        <f>IF(A101="","＊＊＊＊＊＊＊＊＊＊",IF(ISNA(VLOOKUP(A101,参加ＴＭ,2,FALSE)),"",VLOOKUP(A101,参加ＴＭ,2,FALSE)))</f>
        <v/>
      </c>
      <c r="C101" s="1121"/>
      <c r="D101" s="1149"/>
      <c r="E101" s="1123"/>
      <c r="F101" s="1058"/>
      <c r="G101" s="1060" t="str">
        <f>IF(F102="","",IF(F102=H102,"△",IF(F102&gt;H102,"○","×")))</f>
        <v/>
      </c>
      <c r="H101" s="1024"/>
      <c r="I101" s="1121"/>
      <c r="J101" s="1149"/>
      <c r="K101" s="1123"/>
      <c r="L101" s="1058"/>
      <c r="M101" s="1060" t="e">
        <f>IF(L102="","",IF(L102=N102,"△",IF(L102&gt;N102,"○","×")))</f>
        <v>#REF!</v>
      </c>
      <c r="N101" s="1024"/>
      <c r="O101" s="1058"/>
      <c r="P101" s="1060" t="e">
        <f>IF(O102="","",IF(O102=Q102,"△",IF(O102&gt;Q102,"○","×")))</f>
        <v>#REF!</v>
      </c>
      <c r="Q101" s="1024"/>
      <c r="R101" s="1058"/>
      <c r="S101" s="1060" t="str">
        <f>IF(R102="","",IF(R102=T102,"△",IF(R102&gt;T102,"○","×")))</f>
        <v/>
      </c>
      <c r="T101" s="1061"/>
      <c r="U101" s="1121"/>
      <c r="V101" s="1149"/>
      <c r="W101" s="1152"/>
      <c r="X101" s="1058"/>
      <c r="Y101" s="1060" t="str">
        <f>IF(X102="","",IF(X102=Z102,"△",IF(X102&gt;Z102,"○","×")))</f>
        <v/>
      </c>
      <c r="Z101" s="1061"/>
      <c r="AA101" s="1066"/>
      <c r="AB101" s="1067"/>
      <c r="AC101" s="1068"/>
      <c r="AD101" s="1022"/>
      <c r="AE101" s="1060" t="str">
        <f>IF(AD102="","",IF(AD102=AF102,"△",IF(AD102&gt;AF102,"○","×")))</f>
        <v/>
      </c>
      <c r="AF101" s="1024"/>
      <c r="AG101" s="1150"/>
      <c r="AH101" s="1149"/>
      <c r="AI101" s="1123"/>
      <c r="AJ101" s="1058"/>
      <c r="AK101" s="1060" t="str">
        <f>IF(AJ102="","",IF(AJ102=AL102,"△",IF(AJ102&gt;AL102,"○","×")))</f>
        <v/>
      </c>
      <c r="AL101" s="1061"/>
      <c r="AM101" s="1058"/>
      <c r="AN101" s="1060" t="str">
        <f>IF(AM102="","",IF(AM102=AO102,"△",IF(AM102&gt;AO102,"○","×")))</f>
        <v/>
      </c>
      <c r="AO101" s="1061"/>
      <c r="AP101" s="1031">
        <f>COUNTIF($C101:$AI101,"○")</f>
        <v>0</v>
      </c>
      <c r="AQ101" s="1031">
        <f>COUNTIF($C101:$AI101,"△")</f>
        <v>0</v>
      </c>
      <c r="AR101" s="1031">
        <f>COUNTIF($C101:$AI101,"×")</f>
        <v>0</v>
      </c>
      <c r="AS101" s="1032">
        <f>AP101*2+AQ101</f>
        <v>0</v>
      </c>
      <c r="AT101" s="1033">
        <f>IF(ISERROR(C102+F102+I102+L102+O102+R102+U102+X102+AA102+AD102+AG102),0,C102+F102+I102+L102+O102+R102+U102+X102+AA102+AD102+AG102)</f>
        <v>0</v>
      </c>
      <c r="AU101" s="1078" t="s">
        <v>4</v>
      </c>
      <c r="AV101" s="1079">
        <f>IF(ISERROR(E102+H102+K102+N102+Q102+T102+W102+Z102+AC102+AF102+AI102),0,E102+H102+K102+N102+Q102+T102+W102+Z102+AC102+AF102+AI102)</f>
        <v>0</v>
      </c>
      <c r="AW101" s="1062">
        <f>IF(SUM(Eブロック)=700,"",RANK(AY101,Eブロック))</f>
        <v>1</v>
      </c>
      <c r="AX101" s="1037"/>
      <c r="AY101" s="1038">
        <f>AS101*10000000+AT101*100000+AX101*100+(100-AV101)</f>
        <v>100</v>
      </c>
    </row>
    <row r="102" spans="1:51" ht="20.100000000000001" hidden="1" customHeight="1">
      <c r="A102" s="1017"/>
      <c r="B102" s="1063"/>
      <c r="C102" s="1125"/>
      <c r="D102" s="1126"/>
      <c r="E102" s="1127"/>
      <c r="F102" s="1043" t="str">
        <f>IF(AC90="","",AC90)</f>
        <v/>
      </c>
      <c r="G102" s="1044" t="s">
        <v>4</v>
      </c>
      <c r="H102" s="1045" t="str">
        <f>IF(AA90="","",AA90)</f>
        <v/>
      </c>
      <c r="I102" s="1125"/>
      <c r="J102" s="1126"/>
      <c r="K102" s="1127"/>
      <c r="L102" s="1043" t="e">
        <f>IF(Q100="","",Q100)</f>
        <v>#REF!</v>
      </c>
      <c r="M102" s="1044" t="s">
        <v>4</v>
      </c>
      <c r="N102" s="1045" t="e">
        <f>IF(O100="","",O100)</f>
        <v>#REF!</v>
      </c>
      <c r="O102" s="1043" t="e">
        <f>IF(#REF!="","",#REF!)</f>
        <v>#REF!</v>
      </c>
      <c r="P102" s="1044" t="s">
        <v>4</v>
      </c>
      <c r="Q102" s="1064" t="e">
        <f>IF(#REF!="","",#REF!)</f>
        <v>#REF!</v>
      </c>
      <c r="R102" s="1043" t="str">
        <f>IF(AC96="","",AC96)</f>
        <v/>
      </c>
      <c r="S102" s="1044" t="s">
        <v>4</v>
      </c>
      <c r="T102" s="1045" t="str">
        <f>IF(AA96="","",AA96)</f>
        <v/>
      </c>
      <c r="U102" s="1125"/>
      <c r="V102" s="1126"/>
      <c r="W102" s="1127"/>
      <c r="X102" s="1043" t="str">
        <f>IF(AC100="","",AC100)</f>
        <v/>
      </c>
      <c r="Y102" s="1044" t="s">
        <v>4</v>
      </c>
      <c r="Z102" s="1045" t="str">
        <f>IF(AA100="","",AA100)</f>
        <v/>
      </c>
      <c r="AA102" s="1069"/>
      <c r="AB102" s="1070"/>
      <c r="AC102" s="1071"/>
      <c r="AD102" s="1043" t="str">
        <f>IF(ISERR(INDEX(予選成績,AD101,AF101*7-3)),"",IF(INDEX(予選成績,AD101,AF101*7-3)="","",INDEX(予選成績,AD101,AF101*7-3)))</f>
        <v/>
      </c>
      <c r="AE102" s="1044" t="s">
        <v>4</v>
      </c>
      <c r="AF102" s="1045" t="str">
        <f>IF(ISERR(INDEX(予選成績,AD101,AF101*7)),"",IF(INDEX(予選成績,AD101,AF101*7)="","",INDEX(予選成績,AD101,AF101*7)))</f>
        <v/>
      </c>
      <c r="AG102" s="1125"/>
      <c r="AH102" s="1126"/>
      <c r="AI102" s="1127"/>
      <c r="AJ102" s="1043" t="str">
        <f>IF(AX96="","",AX96)</f>
        <v/>
      </c>
      <c r="AK102" s="1044" t="s">
        <v>4</v>
      </c>
      <c r="AL102" s="1045" t="str">
        <f>IF(AV96="","",AV96)</f>
        <v/>
      </c>
      <c r="AM102" s="1043" t="str">
        <f>IF(BA96="","",BA96)</f>
        <v/>
      </c>
      <c r="AN102" s="1044" t="s">
        <v>4</v>
      </c>
      <c r="AO102" s="1045" t="str">
        <f>IF(AY96="","",AY96)</f>
        <v/>
      </c>
      <c r="AP102" s="1051"/>
      <c r="AQ102" s="1051"/>
      <c r="AR102" s="1051"/>
      <c r="AS102" s="1052"/>
      <c r="AT102" s="1053"/>
      <c r="AU102" s="1080"/>
      <c r="AV102" s="1081"/>
      <c r="AW102" s="1065"/>
      <c r="AX102" s="1057"/>
      <c r="AY102" s="1038"/>
    </row>
    <row r="103" spans="1:51" ht="20.100000000000001" hidden="1" customHeight="1">
      <c r="A103" s="1017" t="s">
        <v>715</v>
      </c>
      <c r="B103" s="1059" t="str">
        <f>IF(A103="","＊＊＊＊＊＊＊＊＊＊",IF(ISNA(VLOOKUP(A103,参加ＴＭ,2,FALSE)),"",VLOOKUP(A103,参加ＴＭ,2,FALSE)))</f>
        <v/>
      </c>
      <c r="C103" s="1058"/>
      <c r="D103" s="1060" t="str">
        <f>IF(C104="","",IF(C104=E104,"△",IF(C104&gt;E104,"○","×")))</f>
        <v/>
      </c>
      <c r="E103" s="1024"/>
      <c r="F103" s="1121"/>
      <c r="G103" s="1149"/>
      <c r="H103" s="1123"/>
      <c r="I103" s="1058"/>
      <c r="J103" s="1060" t="str">
        <f>IF(I104="","",IF(I104=K104,"△",IF(I104&gt;K104,"○","×")))</f>
        <v/>
      </c>
      <c r="K103" s="1024"/>
      <c r="L103" s="1058"/>
      <c r="M103" s="1060" t="e">
        <f>IF(L104="","",IF(L104=N104,"△",IF(L104&gt;N104,"○","×")))</f>
        <v>#REF!</v>
      </c>
      <c r="N103" s="1024"/>
      <c r="O103" s="1058"/>
      <c r="P103" s="1060" t="e">
        <f>IF(O104="","",IF(O104=Q104,"△",IF(O104&gt;Q104,"○","×")))</f>
        <v>#REF!</v>
      </c>
      <c r="Q103" s="1024"/>
      <c r="R103" s="1121"/>
      <c r="S103" s="1149"/>
      <c r="T103" s="1152"/>
      <c r="U103" s="1058"/>
      <c r="V103" s="1060" t="str">
        <f>IF(U104="","",IF(U104=W104,"△",IF(U104&gt;W104,"○","×")))</f>
        <v/>
      </c>
      <c r="W103" s="1061"/>
      <c r="X103" s="1121"/>
      <c r="Y103" s="1149"/>
      <c r="Z103" s="1152"/>
      <c r="AA103" s="1058"/>
      <c r="AB103" s="1060" t="str">
        <f>IF(AA104="","",IF(AA104=AC104,"△",IF(AA104&gt;AC104,"○","×")))</f>
        <v/>
      </c>
      <c r="AC103" s="1061"/>
      <c r="AD103" s="1066"/>
      <c r="AE103" s="1067"/>
      <c r="AF103" s="1068"/>
      <c r="AG103" s="1022"/>
      <c r="AH103" s="1060" t="str">
        <f>IF(AG104="","",IF(AG104=AI104,"△",IF(AG104&gt;AI104,"○","×")))</f>
        <v/>
      </c>
      <c r="AI103" s="1024"/>
      <c r="AJ103" s="1121"/>
      <c r="AK103" s="1149"/>
      <c r="AL103" s="1152"/>
      <c r="AM103" s="1121"/>
      <c r="AN103" s="1149"/>
      <c r="AO103" s="1152"/>
      <c r="AP103" s="1031">
        <f>COUNTIF($C103:$AI103,"○")</f>
        <v>0</v>
      </c>
      <c r="AQ103" s="1031">
        <f>COUNTIF($C103:$AI103,"△")</f>
        <v>0</v>
      </c>
      <c r="AR103" s="1031">
        <f>COUNTIF($C103:$AI103,"×")</f>
        <v>0</v>
      </c>
      <c r="AS103" s="1032">
        <f>AP103*2+AQ103</f>
        <v>0</v>
      </c>
      <c r="AT103" s="1033">
        <f>IF(ISERROR(C104+F104+I104+L104+O104+R104+U104+X104+AA104+AD104+AG104),0,C104+F104+I104+L104+O104+R104+U104+X104+AA104+AD104+AG104)</f>
        <v>0</v>
      </c>
      <c r="AU103" s="1078" t="s">
        <v>4</v>
      </c>
      <c r="AV103" s="1079">
        <f>IF(ISERROR(E104+H104+K104+N104+Q104+T104+W104+Z104+AC104+AF104+AI104),0,E104+H104+K104+N104+Q104+T104+W104+Z104+AC104+AF104+AI104)</f>
        <v>0</v>
      </c>
      <c r="AW103" s="1062">
        <f>IF(SUM(Eブロック)=700,"",RANK(AY103,Eブロック))</f>
        <v>1</v>
      </c>
      <c r="AX103" s="1037"/>
      <c r="AY103" s="1038">
        <f>AS103*10000000+AT103*100000+AX103*100+(100-AV103)</f>
        <v>100</v>
      </c>
    </row>
    <row r="104" spans="1:51" ht="20.100000000000001" hidden="1" customHeight="1">
      <c r="A104" s="1017"/>
      <c r="B104" s="1063"/>
      <c r="C104" s="1043" t="str">
        <f>IF(AF88="","",AF88)</f>
        <v/>
      </c>
      <c r="D104" s="1044" t="s">
        <v>4</v>
      </c>
      <c r="E104" s="1045" t="str">
        <f>IF(AD88="","",AD88)</f>
        <v/>
      </c>
      <c r="F104" s="1125"/>
      <c r="G104" s="1126"/>
      <c r="H104" s="1127"/>
      <c r="I104" s="1043" t="str">
        <f>IF(AF92="","",AF92)</f>
        <v/>
      </c>
      <c r="J104" s="1044" t="s">
        <v>4</v>
      </c>
      <c r="K104" s="1045" t="str">
        <f>IF(AD92="","",AD92)</f>
        <v/>
      </c>
      <c r="L104" s="1043" t="e">
        <f>IF(Q102="","",Q102)</f>
        <v>#REF!</v>
      </c>
      <c r="M104" s="1044" t="s">
        <v>4</v>
      </c>
      <c r="N104" s="1045" t="e">
        <f>IF(O102="","",O102)</f>
        <v>#REF!</v>
      </c>
      <c r="O104" s="1043" t="e">
        <f>IF(#REF!="","",#REF!)</f>
        <v>#REF!</v>
      </c>
      <c r="P104" s="1044" t="s">
        <v>4</v>
      </c>
      <c r="Q104" s="1064" t="e">
        <f>IF(#REF!="","",#REF!)</f>
        <v>#REF!</v>
      </c>
      <c r="R104" s="1125"/>
      <c r="S104" s="1126"/>
      <c r="T104" s="1127"/>
      <c r="U104" s="1043" t="str">
        <f>IF(AF98="","",AF98)</f>
        <v/>
      </c>
      <c r="V104" s="1044" t="s">
        <v>4</v>
      </c>
      <c r="W104" s="1045" t="str">
        <f>IF(AD98="","",AD98)</f>
        <v/>
      </c>
      <c r="X104" s="1125"/>
      <c r="Y104" s="1126"/>
      <c r="Z104" s="1127"/>
      <c r="AA104" s="1043" t="str">
        <f>IF(AF102="","",AF102)</f>
        <v/>
      </c>
      <c r="AB104" s="1044" t="s">
        <v>4</v>
      </c>
      <c r="AC104" s="1045" t="str">
        <f>IF(AD102="","",AD102)</f>
        <v/>
      </c>
      <c r="AD104" s="1069"/>
      <c r="AE104" s="1070"/>
      <c r="AF104" s="1071"/>
      <c r="AG104" s="1043" t="str">
        <f>IF(ISERR(INDEX(予選成績,AG103,AI103*7-3)),"",IF(INDEX(予選成績,AG103,AI103*7-3)="","",INDEX(予選成績,AG103,AI103*7-3)))</f>
        <v/>
      </c>
      <c r="AH104" s="1044" t="s">
        <v>4</v>
      </c>
      <c r="AI104" s="1045" t="str">
        <f>IF(ISERR(INDEX(予選成績,AG103,AI103*7)),"",IF(INDEX(予選成績,AG103,AI103*7)="","",INDEX(予選成績,AG103,AI103*7)))</f>
        <v/>
      </c>
      <c r="AJ104" s="1125"/>
      <c r="AK104" s="1126"/>
      <c r="AL104" s="1127"/>
      <c r="AM104" s="1125"/>
      <c r="AN104" s="1126"/>
      <c r="AO104" s="1127"/>
      <c r="AP104" s="1051"/>
      <c r="AQ104" s="1051"/>
      <c r="AR104" s="1051"/>
      <c r="AS104" s="1052"/>
      <c r="AT104" s="1053"/>
      <c r="AU104" s="1080"/>
      <c r="AV104" s="1081"/>
      <c r="AW104" s="1065"/>
      <c r="AX104" s="1057"/>
      <c r="AY104" s="1038"/>
    </row>
    <row r="105" spans="1:51" ht="20.100000000000001" hidden="1" customHeight="1">
      <c r="A105" s="1017" t="s">
        <v>716</v>
      </c>
      <c r="B105" s="1059" t="str">
        <f>IF(A105="","＊＊＊＊＊＊＊＊＊＊",IF(ISNA(VLOOKUP(A105,参加ＴＭ,2,FALSE)),"",VLOOKUP(A105,参加ＴＭ,2,FALSE)))</f>
        <v/>
      </c>
      <c r="C105" s="1058"/>
      <c r="D105" s="1060" t="str">
        <f>IF(C106="","",IF(C106=E106,"△",IF(C106&gt;E106,"○","×")))</f>
        <v/>
      </c>
      <c r="E105" s="1024"/>
      <c r="F105" s="1058"/>
      <c r="G105" s="1060" t="str">
        <f>IF(F106="","",IF(F106=H106,"△",IF(F106&gt;H106,"○","×")))</f>
        <v/>
      </c>
      <c r="H105" s="1024"/>
      <c r="I105" s="1121"/>
      <c r="J105" s="1149"/>
      <c r="K105" s="1123"/>
      <c r="L105" s="1058"/>
      <c r="M105" s="1060" t="e">
        <f>IF(L106="","",IF(L106=N106,"△",IF(L106&gt;N106,"○","×")))</f>
        <v>#REF!</v>
      </c>
      <c r="N105" s="1024"/>
      <c r="O105" s="1121"/>
      <c r="P105" s="1149"/>
      <c r="Q105" s="1123"/>
      <c r="R105" s="1058"/>
      <c r="S105" s="1060" t="str">
        <f>IF(R106="","",IF(R106=T106,"△",IF(R106&gt;T106,"○","×")))</f>
        <v/>
      </c>
      <c r="T105" s="1061"/>
      <c r="U105" s="1121"/>
      <c r="V105" s="1149"/>
      <c r="W105" s="1152"/>
      <c r="X105" s="1058"/>
      <c r="Y105" s="1060" t="str">
        <f>IF(X106="","",IF(X106=Z106,"△",IF(X106&gt;Z106,"○","×")))</f>
        <v/>
      </c>
      <c r="Z105" s="1061"/>
      <c r="AA105" s="1121"/>
      <c r="AB105" s="1149"/>
      <c r="AC105" s="1152"/>
      <c r="AD105" s="1058"/>
      <c r="AE105" s="1060" t="str">
        <f>IF(AD106="","",IF(AD106=AF106,"△",IF(AD106&gt;AF106,"○","×")))</f>
        <v/>
      </c>
      <c r="AF105" s="1061"/>
      <c r="AG105" s="1066"/>
      <c r="AH105" s="1067"/>
      <c r="AI105" s="1068"/>
      <c r="AJ105" s="1058"/>
      <c r="AK105" s="1060" t="str">
        <f>IF(AJ106="","",IF(AJ106=AL106,"△",IF(AJ106&gt;AL106,"○","×")))</f>
        <v/>
      </c>
      <c r="AL105" s="1061"/>
      <c r="AM105" s="1058"/>
      <c r="AN105" s="1060" t="str">
        <f>IF(AM106="","",IF(AM106=AO106,"△",IF(AM106&gt;AO106,"○","×")))</f>
        <v/>
      </c>
      <c r="AO105" s="1061"/>
      <c r="AP105" s="1031">
        <f>COUNTIF($C105:$AI105,"○")</f>
        <v>0</v>
      </c>
      <c r="AQ105" s="1031">
        <f>COUNTIF($C105:$AI105,"△")</f>
        <v>0</v>
      </c>
      <c r="AR105" s="1031">
        <f>COUNTIF($C105:$AI105,"×")</f>
        <v>0</v>
      </c>
      <c r="AS105" s="1032">
        <f>AP105*2+AQ105</f>
        <v>0</v>
      </c>
      <c r="AT105" s="1033">
        <f>IF(ISERROR(C106+F106+I106+L106+O106+R106+U106+X106+AA106+AD106+AG106),0,C106+F106+I106+L106+O106+R106+U106+X106+AA106+AD106+AG106)</f>
        <v>0</v>
      </c>
      <c r="AU105" s="1078" t="s">
        <v>4</v>
      </c>
      <c r="AV105" s="1079">
        <f>IF(ISERROR(E106+H106+K106+N106+Q106+T106+W106+Z106+AC106+AF106+AI106),0,E106+H106+K106+N106+Q106+T106+W106+Z106+AC106+AF106+AI106)</f>
        <v>0</v>
      </c>
      <c r="AW105" s="1062">
        <f>IF(SUM(Eブロック)=700,"",RANK(AY105,Eブロック))</f>
        <v>1</v>
      </c>
      <c r="AX105" s="1037"/>
      <c r="AY105" s="1038">
        <f>AS105*10000000+AT105*100000+AX105*100+(100-AV105)</f>
        <v>100</v>
      </c>
    </row>
    <row r="106" spans="1:51" ht="20.100000000000001" hidden="1" customHeight="1">
      <c r="A106" s="1017"/>
      <c r="B106" s="1063"/>
      <c r="C106" s="1043" t="str">
        <f>IF(AI88="","",AI88)</f>
        <v/>
      </c>
      <c r="D106" s="1044" t="s">
        <v>4</v>
      </c>
      <c r="E106" s="1045" t="str">
        <f>IF(AG88="","",AG88)</f>
        <v/>
      </c>
      <c r="F106" s="1043" t="str">
        <f>IF(AI90="","",AI90)</f>
        <v/>
      </c>
      <c r="G106" s="1044" t="s">
        <v>4</v>
      </c>
      <c r="H106" s="1045" t="str">
        <f>IF(AG90="","",AG90)</f>
        <v/>
      </c>
      <c r="I106" s="1125"/>
      <c r="J106" s="1126"/>
      <c r="K106" s="1127"/>
      <c r="L106" s="1043" t="e">
        <f>IF(Q104="","",Q104)</f>
        <v>#REF!</v>
      </c>
      <c r="M106" s="1044" t="s">
        <v>4</v>
      </c>
      <c r="N106" s="1045" t="e">
        <f>IF(O104="","",O104)</f>
        <v>#REF!</v>
      </c>
      <c r="O106" s="1125"/>
      <c r="P106" s="1126"/>
      <c r="Q106" s="1151"/>
      <c r="R106" s="1043" t="str">
        <f>IF(AI96="","",AI96)</f>
        <v/>
      </c>
      <c r="S106" s="1044" t="s">
        <v>4</v>
      </c>
      <c r="T106" s="1045" t="str">
        <f>IF(AG96="","",AG96)</f>
        <v/>
      </c>
      <c r="U106" s="1125"/>
      <c r="V106" s="1126"/>
      <c r="W106" s="1127"/>
      <c r="X106" s="1043" t="str">
        <f>IF(AI100="","",AI100)</f>
        <v/>
      </c>
      <c r="Y106" s="1044" t="s">
        <v>4</v>
      </c>
      <c r="Z106" s="1045" t="str">
        <f>IF(AG100="","",AG100)</f>
        <v/>
      </c>
      <c r="AA106" s="1125"/>
      <c r="AB106" s="1126"/>
      <c r="AC106" s="1127"/>
      <c r="AD106" s="1043" t="str">
        <f>IF(AI104="","",AI104)</f>
        <v/>
      </c>
      <c r="AE106" s="1044" t="s">
        <v>4</v>
      </c>
      <c r="AF106" s="1045" t="str">
        <f>IF(AG104="","",AG104)</f>
        <v/>
      </c>
      <c r="AG106" s="1069"/>
      <c r="AH106" s="1070"/>
      <c r="AI106" s="1071"/>
      <c r="AJ106" s="1043" t="str">
        <f>IF(BD96="","",BD96)</f>
        <v/>
      </c>
      <c r="AK106" s="1044" t="s">
        <v>4</v>
      </c>
      <c r="AL106" s="1045" t="str">
        <f>IF(BB96="","",BB96)</f>
        <v/>
      </c>
      <c r="AM106" s="1043" t="str">
        <f>IF(BG96="","",BG96)</f>
        <v/>
      </c>
      <c r="AN106" s="1044" t="s">
        <v>4</v>
      </c>
      <c r="AO106" s="1045" t="str">
        <f>IF(BE96="","",BE96)</f>
        <v/>
      </c>
      <c r="AP106" s="1051"/>
      <c r="AQ106" s="1051"/>
      <c r="AR106" s="1051"/>
      <c r="AS106" s="1052"/>
      <c r="AT106" s="1053"/>
      <c r="AU106" s="1080"/>
      <c r="AV106" s="1081"/>
      <c r="AW106" s="1065"/>
      <c r="AX106" s="1057"/>
      <c r="AY106" s="1038"/>
    </row>
    <row r="107" spans="1:51" ht="20.100000000000001" customHeight="1">
      <c r="R107" s="1083"/>
      <c r="S107" s="1083"/>
      <c r="T107" s="1083"/>
      <c r="U107" s="1083"/>
      <c r="V107" s="1083"/>
      <c r="W107" s="1083"/>
      <c r="X107" s="1083"/>
      <c r="Y107" s="1083"/>
      <c r="Z107" s="1083"/>
      <c r="AA107" s="1083"/>
      <c r="AB107" s="1083"/>
      <c r="AC107" s="1083"/>
      <c r="AD107" s="1083"/>
      <c r="AE107" s="1083"/>
      <c r="AF107" s="1083"/>
      <c r="AG107" s="1083"/>
      <c r="AH107" s="1083"/>
      <c r="AI107" s="1083"/>
      <c r="AJ107" s="1083"/>
      <c r="AK107" s="1083"/>
      <c r="AL107" s="1083"/>
      <c r="AM107" s="1083"/>
      <c r="AN107" s="1083"/>
      <c r="AO107" s="1083"/>
    </row>
    <row r="108" spans="1:51" s="258" customFormat="1" ht="20.100000000000001" customHeight="1">
      <c r="A108" s="1005" t="str">
        <f>参加チーム!E33</f>
        <v>協会オフィシャルの部</v>
      </c>
      <c r="B108" s="1006"/>
      <c r="D108" s="652"/>
      <c r="G108" s="652"/>
      <c r="J108" s="652"/>
      <c r="M108" s="652"/>
      <c r="P108" s="652"/>
      <c r="R108" s="1085"/>
      <c r="S108" s="1085"/>
      <c r="T108" s="1085"/>
      <c r="U108" s="1085"/>
      <c r="V108" s="1085"/>
      <c r="W108" s="1085"/>
      <c r="X108" s="1085"/>
      <c r="Y108" s="1085"/>
      <c r="Z108" s="1085"/>
      <c r="AA108" s="1085"/>
      <c r="AB108" s="1085"/>
      <c r="AC108" s="1085"/>
      <c r="AD108" s="1085"/>
      <c r="AE108" s="1085"/>
      <c r="AF108" s="1085"/>
      <c r="AG108" s="1085"/>
      <c r="AH108" s="1085"/>
      <c r="AI108" s="1085"/>
      <c r="AJ108" s="1085"/>
      <c r="AK108" s="1085"/>
      <c r="AL108" s="1085"/>
      <c r="AM108" s="1085"/>
      <c r="AN108" s="1085"/>
      <c r="AO108" s="1085"/>
      <c r="AT108" s="1007"/>
      <c r="AU108" s="1008"/>
      <c r="AV108" s="1007"/>
      <c r="AW108" s="1006"/>
      <c r="AX108" s="1006"/>
    </row>
    <row r="109" spans="1:51" s="258" customFormat="1" ht="20.100000000000001" customHeight="1">
      <c r="A109" s="1009" t="s">
        <v>5</v>
      </c>
      <c r="B109" s="1009"/>
      <c r="C109" s="1010">
        <v>1</v>
      </c>
      <c r="D109" s="1010"/>
      <c r="E109" s="1010"/>
      <c r="F109" s="1010">
        <v>2</v>
      </c>
      <c r="G109" s="1010"/>
      <c r="H109" s="1010"/>
      <c r="I109" s="1010">
        <v>3</v>
      </c>
      <c r="J109" s="1010"/>
      <c r="K109" s="1010"/>
      <c r="L109" s="1010">
        <v>4</v>
      </c>
      <c r="M109" s="1010"/>
      <c r="N109" s="1010"/>
      <c r="O109" s="1010">
        <v>5</v>
      </c>
      <c r="P109" s="1010"/>
      <c r="Q109" s="1010"/>
      <c r="R109" s="1010">
        <v>6</v>
      </c>
      <c r="S109" s="1010"/>
      <c r="T109" s="1010"/>
      <c r="U109" s="1014"/>
      <c r="V109" s="1014"/>
      <c r="W109" s="1014"/>
      <c r="X109" s="1014"/>
      <c r="Y109" s="1014"/>
      <c r="Z109" s="1014"/>
      <c r="AA109" s="1014"/>
      <c r="AB109" s="1014"/>
      <c r="AC109" s="1014"/>
      <c r="AD109" s="1014"/>
      <c r="AE109" s="1014"/>
      <c r="AF109" s="1014"/>
      <c r="AG109" s="1014"/>
      <c r="AH109" s="1014"/>
      <c r="AI109" s="1014"/>
      <c r="AJ109" s="1010">
        <v>6</v>
      </c>
      <c r="AK109" s="1010"/>
      <c r="AL109" s="1010"/>
      <c r="AM109" s="1010">
        <v>6</v>
      </c>
      <c r="AN109" s="1010"/>
      <c r="AO109" s="1010"/>
      <c r="AP109" s="1015" t="s">
        <v>1</v>
      </c>
      <c r="AQ109" s="1015" t="s">
        <v>2</v>
      </c>
      <c r="AR109" s="1015" t="s">
        <v>3</v>
      </c>
      <c r="AS109" s="1016" t="s">
        <v>0</v>
      </c>
      <c r="AT109" s="1010" t="s">
        <v>7</v>
      </c>
      <c r="AU109" s="1010"/>
      <c r="AV109" s="1010"/>
      <c r="AW109" s="1016" t="s">
        <v>6</v>
      </c>
      <c r="AX109" s="1016" t="s">
        <v>42</v>
      </c>
    </row>
    <row r="110" spans="1:51" ht="20.100000000000001" customHeight="1">
      <c r="A110" s="1017" t="s">
        <v>68</v>
      </c>
      <c r="B110" s="1059" t="str">
        <f>IF(A110="","＊＊＊＊＊＊＊＊＊＊",IF(ISNA(VLOOKUP(A110,参加ＴＭ,2,FALSE)),"",VLOOKUP(A110,参加ＴＭ,2,FALSE)))</f>
        <v>平成BLUEtree</v>
      </c>
      <c r="C110" s="1019"/>
      <c r="D110" s="1020"/>
      <c r="E110" s="1021"/>
      <c r="F110" s="1022">
        <v>17</v>
      </c>
      <c r="G110" s="1023" t="str">
        <f>IF(F111="","",IF(F111=H111,"△",IF(F111&gt;H111,"○","×")))</f>
        <v/>
      </c>
      <c r="H110" s="1024">
        <v>3</v>
      </c>
      <c r="I110" s="1022">
        <v>1</v>
      </c>
      <c r="J110" s="1023" t="str">
        <f>IF(I111="","",IF(I111=K111,"△",IF(I111&gt;K111,"○","×")))</f>
        <v/>
      </c>
      <c r="K110" s="1024">
        <v>3</v>
      </c>
      <c r="L110" s="1022">
        <v>3</v>
      </c>
      <c r="M110" s="1023" t="str">
        <f>IF(L111="","",IF(L111=N111,"△",IF(L111&gt;N111,"○","×")))</f>
        <v/>
      </c>
      <c r="N110" s="1024">
        <v>3</v>
      </c>
      <c r="O110" s="1022">
        <v>3</v>
      </c>
      <c r="P110" s="1023" t="str">
        <f>IF(O111="","",IF(O111=Q111,"△",IF(O111&gt;Q111,"○","×")))</f>
        <v/>
      </c>
      <c r="Q110" s="1024">
        <v>3</v>
      </c>
      <c r="R110" s="1022">
        <v>3</v>
      </c>
      <c r="S110" s="1023" t="str">
        <f>IF(R111="","",IF(R111=T111,"△",IF(R111&gt;T111,"○","×")))</f>
        <v/>
      </c>
      <c r="T110" s="1024">
        <v>3</v>
      </c>
      <c r="U110" s="1028"/>
      <c r="V110" s="1109"/>
      <c r="W110" s="1030"/>
      <c r="X110" s="1028"/>
      <c r="Y110" s="1109"/>
      <c r="Z110" s="1030"/>
      <c r="AA110" s="1028"/>
      <c r="AB110" s="1109"/>
      <c r="AC110" s="1030"/>
      <c r="AD110" s="1028"/>
      <c r="AE110" s="1109"/>
      <c r="AF110" s="1030"/>
      <c r="AG110" s="1028"/>
      <c r="AH110" s="1109"/>
      <c r="AI110" s="1030"/>
      <c r="AJ110" s="1022">
        <v>3</v>
      </c>
      <c r="AK110" s="1023" t="str">
        <f>IF(AJ111="","",IF(AJ111=AL111,"△",IF(AJ111&gt;AL111,"○","×")))</f>
        <v/>
      </c>
      <c r="AL110" s="1024">
        <v>3</v>
      </c>
      <c r="AM110" s="1022">
        <v>3</v>
      </c>
      <c r="AN110" s="1023" t="str">
        <f>IF(AM111="","",IF(AM111=AO111,"△",IF(AM111&gt;AO111,"○","×")))</f>
        <v/>
      </c>
      <c r="AO110" s="1024">
        <v>3</v>
      </c>
      <c r="AP110" s="1031">
        <f>COUNTIF($C110:$T110,"○")</f>
        <v>0</v>
      </c>
      <c r="AQ110" s="1031">
        <f>COUNTIF($C110:$T110,"△")</f>
        <v>0</v>
      </c>
      <c r="AR110" s="1031">
        <f>COUNTIF($C110:$T110,"×")</f>
        <v>0</v>
      </c>
      <c r="AS110" s="1032">
        <f>AP110*2+AQ110</f>
        <v>0</v>
      </c>
      <c r="AT110" s="1033"/>
      <c r="AU110" s="1034" t="s">
        <v>4</v>
      </c>
      <c r="AV110" s="1035"/>
      <c r="AW110" s="1036"/>
      <c r="AX110" s="1037"/>
      <c r="AY110" s="1038">
        <f>AS110*10000000+AT110*100000+AX110*100+(100-AV110)</f>
        <v>100</v>
      </c>
    </row>
    <row r="111" spans="1:51" ht="20.100000000000001" customHeight="1">
      <c r="A111" s="1017"/>
      <c r="B111" s="1063"/>
      <c r="C111" s="1040"/>
      <c r="D111" s="1041"/>
      <c r="E111" s="1042"/>
      <c r="F111" s="1043" t="str">
        <f>IF(ISERR(INDEX(予選成績,F110,H110*7-3)),"",IF(INDEX(予選成績,F110,H110*7-3)="","",INDEX(予選成績,F110,H110*7-3)))</f>
        <v/>
      </c>
      <c r="G111" s="1044" t="s">
        <v>4</v>
      </c>
      <c r="H111" s="1045" t="str">
        <f>IF(ISERR(INDEX(予選成績,F110,H110*7)),"",IF(INDEX(予選成績,F110,H110*7)="","",INDEX(予選成績,F110,H110*7)))</f>
        <v/>
      </c>
      <c r="I111" s="1043" t="str">
        <f>IF(ISERR(INDEX(予選成績,I110,K110*7-3)),"",IF(INDEX(予選成績,I110,K110*7-3)="","",INDEX(予選成績,I110,K110*7-3)))</f>
        <v/>
      </c>
      <c r="J111" s="1044" t="s">
        <v>4</v>
      </c>
      <c r="K111" s="1045" t="str">
        <f>IF(ISERR(INDEX(予選成績,I110,K110*7)),"",IF(INDEX(予選成績,I110,K110*7)="","",INDEX(予選成績,I110,K110*7)))</f>
        <v/>
      </c>
      <c r="L111" s="1043" t="str">
        <f>IF(ISERR(INDEX(予選成績,L110,N110*7-3)),"",IF(INDEX(予選成績,L110,N110*7-3)="","",INDEX(予選成績,L110,N110*7-3)))</f>
        <v/>
      </c>
      <c r="M111" s="1044" t="s">
        <v>4</v>
      </c>
      <c r="N111" s="1045" t="str">
        <f>IF(ISERR(INDEX(予選成績,L110,N110*7)),"",IF(INDEX(予選成績,L110,N110*7)="","",INDEX(予選成績,L110,N110*7)))</f>
        <v/>
      </c>
      <c r="O111" s="1043" t="str">
        <f>IF(ISERR(INDEX(予選成績,O110,Q110*7-3)),"",IF(INDEX(予選成績,O110,Q110*7-3)="","",INDEX(予選成績,O110,Q110*7-3)))</f>
        <v/>
      </c>
      <c r="P111" s="1044" t="s">
        <v>4</v>
      </c>
      <c r="Q111" s="1045" t="str">
        <f>IF(ISERR(INDEX(予選成績,O110,Q110*7)),"",IF(INDEX(予選成績,O110,Q110*7)="","",INDEX(予選成績,O110,Q110*7)))</f>
        <v/>
      </c>
      <c r="R111" s="1043" t="str">
        <f>IF(ISERR(INDEX(予選成績,R110,T110*7-3)),"",IF(INDEX(予選成績,R110,T110*7-3)="","",INDEX(予選成績,R110,T110*7-3)))</f>
        <v/>
      </c>
      <c r="S111" s="1044" t="s">
        <v>4</v>
      </c>
      <c r="T111" s="1045" t="str">
        <f>IF(ISERR(INDEX(予選成績,R110,T110*7)),"",IF(INDEX(予選成績,R110,T110*7)="","",INDEX(予選成績,R110,T110*7)))</f>
        <v/>
      </c>
      <c r="U111" s="1048"/>
      <c r="V111" s="1049"/>
      <c r="W111" s="1050"/>
      <c r="X111" s="1048"/>
      <c r="Y111" s="1049"/>
      <c r="Z111" s="1050"/>
      <c r="AA111" s="1048"/>
      <c r="AB111" s="1049"/>
      <c r="AC111" s="1050"/>
      <c r="AD111" s="1048"/>
      <c r="AE111" s="1049"/>
      <c r="AF111" s="1050"/>
      <c r="AG111" s="1048"/>
      <c r="AH111" s="1049"/>
      <c r="AI111" s="1050"/>
      <c r="AJ111" s="1043" t="str">
        <f>IF(ISERR(INDEX(予選成績,AJ110,AL110*7-3)),"",IF(INDEX(予選成績,AJ110,AL110*7-3)="","",INDEX(予選成績,AJ110,AL110*7-3)))</f>
        <v/>
      </c>
      <c r="AK111" s="1044" t="s">
        <v>4</v>
      </c>
      <c r="AL111" s="1045" t="str">
        <f>IF(ISERR(INDEX(予選成績,AJ110,AL110*7)),"",IF(INDEX(予選成績,AJ110,AL110*7)="","",INDEX(予選成績,AJ110,AL110*7)))</f>
        <v/>
      </c>
      <c r="AM111" s="1043" t="str">
        <f>IF(ISERR(INDEX(予選成績,AM110,AO110*7-3)),"",IF(INDEX(予選成績,AM110,AO110*7-3)="","",INDEX(予選成績,AM110,AO110*7-3)))</f>
        <v/>
      </c>
      <c r="AN111" s="1044" t="s">
        <v>4</v>
      </c>
      <c r="AO111" s="1045" t="str">
        <f>IF(ISERR(INDEX(予選成績,AM110,AO110*7)),"",IF(INDEX(予選成績,AM110,AO110*7)="","",INDEX(予選成績,AM110,AO110*7)))</f>
        <v/>
      </c>
      <c r="AP111" s="1051"/>
      <c r="AQ111" s="1051"/>
      <c r="AR111" s="1051"/>
      <c r="AS111" s="1052"/>
      <c r="AT111" s="1053"/>
      <c r="AU111" s="1054"/>
      <c r="AV111" s="1055"/>
      <c r="AW111" s="1056"/>
      <c r="AX111" s="1057"/>
      <c r="AY111" s="1038"/>
    </row>
    <row r="112" spans="1:51" ht="20.100000000000001" customHeight="1">
      <c r="A112" s="1017" t="s">
        <v>82</v>
      </c>
      <c r="B112" s="1059" t="str">
        <f>IF(A112="","＊＊＊＊＊＊＊＊＊＊",IF(ISNA(VLOOKUP(A112,参加ＴＭ,2,FALSE)),"",VLOOKUP(A112,参加ＴＭ,2,FALSE)))</f>
        <v>大林ファイターズA</v>
      </c>
      <c r="C112" s="1058"/>
      <c r="D112" s="1023" t="str">
        <f>IF(C113="","",IF(C113=E113,"△",IF(C113&gt;E113,"○","×")))</f>
        <v/>
      </c>
      <c r="E112" s="1024"/>
      <c r="F112" s="1019"/>
      <c r="G112" s="1020"/>
      <c r="H112" s="1021"/>
      <c r="I112" s="1022">
        <v>4</v>
      </c>
      <c r="J112" s="1023" t="str">
        <f>IF(I113="","",IF(I113=K113,"△",IF(I113&gt;K113,"○","×")))</f>
        <v/>
      </c>
      <c r="K112" s="1024">
        <v>2</v>
      </c>
      <c r="L112" s="1022">
        <v>1</v>
      </c>
      <c r="M112" s="1023" t="str">
        <f>IF(L113="","",IF(L113=N113,"△",IF(L113&gt;N113,"○","×")))</f>
        <v/>
      </c>
      <c r="N112" s="1024">
        <v>2</v>
      </c>
      <c r="O112" s="1022">
        <v>3</v>
      </c>
      <c r="P112" s="1023" t="str">
        <f>IF(O113="","",IF(O113=Q113,"△",IF(O113&gt;Q113,"○","×")))</f>
        <v/>
      </c>
      <c r="Q112" s="1024">
        <v>3</v>
      </c>
      <c r="R112" s="1022">
        <v>3</v>
      </c>
      <c r="S112" s="1023" t="str">
        <f>IF(R113="","",IF(R113=T113,"△",IF(R113&gt;T113,"○","×")))</f>
        <v/>
      </c>
      <c r="T112" s="1024">
        <v>3</v>
      </c>
      <c r="U112" s="1028"/>
      <c r="V112" s="1109"/>
      <c r="W112" s="1030"/>
      <c r="X112" s="1028"/>
      <c r="Y112" s="1109"/>
      <c r="Z112" s="1030"/>
      <c r="AA112" s="1028"/>
      <c r="AB112" s="1109"/>
      <c r="AC112" s="1030"/>
      <c r="AD112" s="1028"/>
      <c r="AE112" s="1109"/>
      <c r="AF112" s="1030"/>
      <c r="AG112" s="1028"/>
      <c r="AH112" s="1109"/>
      <c r="AI112" s="1030"/>
      <c r="AJ112" s="1022">
        <v>3</v>
      </c>
      <c r="AK112" s="1023" t="str">
        <f>IF(AJ113="","",IF(AJ113=AL113,"△",IF(AJ113&gt;AL113,"○","×")))</f>
        <v/>
      </c>
      <c r="AL112" s="1024">
        <v>3</v>
      </c>
      <c r="AM112" s="1022">
        <v>3</v>
      </c>
      <c r="AN112" s="1023" t="str">
        <f>IF(AM113="","",IF(AM113=AO113,"△",IF(AM113&gt;AO113,"○","×")))</f>
        <v/>
      </c>
      <c r="AO112" s="1024">
        <v>3</v>
      </c>
      <c r="AP112" s="1031">
        <f>COUNTIF($C112:$T112,"○")</f>
        <v>0</v>
      </c>
      <c r="AQ112" s="1031">
        <f>COUNTIF($C112:$T112,"△")</f>
        <v>0</v>
      </c>
      <c r="AR112" s="1031">
        <f>COUNTIF($C112:$T112,"×")</f>
        <v>0</v>
      </c>
      <c r="AS112" s="1032">
        <f>AP112*2+AQ112</f>
        <v>0</v>
      </c>
      <c r="AT112" s="1033"/>
      <c r="AU112" s="1034" t="s">
        <v>4</v>
      </c>
      <c r="AV112" s="1035"/>
      <c r="AW112" s="1036"/>
      <c r="AX112" s="1037"/>
      <c r="AY112" s="1038">
        <f>AS112*10000000+AT112*100000+AX112*100+(100-AV112)</f>
        <v>100</v>
      </c>
    </row>
    <row r="113" spans="1:51" ht="20.100000000000001" customHeight="1">
      <c r="A113" s="1017"/>
      <c r="B113" s="1063"/>
      <c r="C113" s="1043" t="str">
        <f>IF(H111="","",H111)</f>
        <v/>
      </c>
      <c r="D113" s="1044" t="s">
        <v>4</v>
      </c>
      <c r="E113" s="1045" t="str">
        <f>IF(F111="","",F111)</f>
        <v/>
      </c>
      <c r="F113" s="1040"/>
      <c r="G113" s="1041"/>
      <c r="H113" s="1042"/>
      <c r="I113" s="1043" t="str">
        <f>IF(ISERR(INDEX(予選成績,I112,K112*7-3)),"",IF(INDEX(予選成績,I112,K112*7-3)="","",INDEX(予選成績,I112,K112*7-3)))</f>
        <v/>
      </c>
      <c r="J113" s="1044" t="s">
        <v>4</v>
      </c>
      <c r="K113" s="1045" t="str">
        <f>IF(ISERR(INDEX(予選成績,I112,K112*7)),"",IF(INDEX(予選成績,I112,K112*7)="","",INDEX(予選成績,I112,K112*7)))</f>
        <v/>
      </c>
      <c r="L113" s="1043" t="str">
        <f>IF(ISERR(INDEX(予選成績,L112,N112*7-3)),"",IF(INDEX(予選成績,L112,N112*7-3)="","",INDEX(予選成績,L112,N112*7-3)))</f>
        <v/>
      </c>
      <c r="M113" s="1044" t="s">
        <v>4</v>
      </c>
      <c r="N113" s="1045" t="str">
        <f>IF(ISERR(INDEX(予選成績,L112,N112*7)),"",IF(INDEX(予選成績,L112,N112*7)="","",INDEX(予選成績,L112,N112*7)))</f>
        <v/>
      </c>
      <c r="O113" s="1043" t="str">
        <f>IF(ISERR(INDEX(予選成績,O112,Q112*7-3)),"",IF(INDEX(予選成績,O112,Q112*7-3)="","",INDEX(予選成績,O112,Q112*7-3)))</f>
        <v/>
      </c>
      <c r="P113" s="1044" t="s">
        <v>4</v>
      </c>
      <c r="Q113" s="1045" t="str">
        <f>IF(ISERR(INDEX(予選成績,O112,Q112*7)),"",IF(INDEX(予選成績,O112,Q112*7)="","",INDEX(予選成績,O112,Q112*7)))</f>
        <v/>
      </c>
      <c r="R113" s="1043" t="str">
        <f>IF(ISERR(INDEX(予選成績,R112,T112*7-3)),"",IF(INDEX(予選成績,R112,T112*7-3)="","",INDEX(予選成績,R112,T112*7-3)))</f>
        <v/>
      </c>
      <c r="S113" s="1044" t="s">
        <v>4</v>
      </c>
      <c r="T113" s="1045" t="str">
        <f>IF(ISERR(INDEX(予選成績,R112,T112*7)),"",IF(INDEX(予選成績,R112,T112*7)="","",INDEX(予選成績,R112,T112*7)))</f>
        <v/>
      </c>
      <c r="U113" s="1048"/>
      <c r="V113" s="1049"/>
      <c r="W113" s="1050"/>
      <c r="X113" s="1048"/>
      <c r="Y113" s="1049"/>
      <c r="Z113" s="1050"/>
      <c r="AA113" s="1048"/>
      <c r="AB113" s="1049"/>
      <c r="AC113" s="1050"/>
      <c r="AD113" s="1048"/>
      <c r="AE113" s="1049"/>
      <c r="AF113" s="1050"/>
      <c r="AG113" s="1048"/>
      <c r="AH113" s="1049"/>
      <c r="AI113" s="1050"/>
      <c r="AJ113" s="1043" t="str">
        <f>IF(ISERR(INDEX(予選成績,AJ112,AL112*7-3)),"",IF(INDEX(予選成績,AJ112,AL112*7-3)="","",INDEX(予選成績,AJ112,AL112*7-3)))</f>
        <v/>
      </c>
      <c r="AK113" s="1044" t="s">
        <v>4</v>
      </c>
      <c r="AL113" s="1045" t="str">
        <f>IF(ISERR(INDEX(予選成績,AJ112,AL112*7)),"",IF(INDEX(予選成績,AJ112,AL112*7)="","",INDEX(予選成績,AJ112,AL112*7)))</f>
        <v/>
      </c>
      <c r="AM113" s="1043" t="str">
        <f>IF(ISERR(INDEX(予選成績,AM112,AO112*7-3)),"",IF(INDEX(予選成績,AM112,AO112*7-3)="","",INDEX(予選成績,AM112,AO112*7-3)))</f>
        <v/>
      </c>
      <c r="AN113" s="1044" t="s">
        <v>4</v>
      </c>
      <c r="AO113" s="1045" t="str">
        <f>IF(ISERR(INDEX(予選成績,AM112,AO112*7)),"",IF(INDEX(予選成績,AM112,AO112*7)="","",INDEX(予選成績,AM112,AO112*7)))</f>
        <v/>
      </c>
      <c r="AP113" s="1051"/>
      <c r="AQ113" s="1051"/>
      <c r="AR113" s="1051"/>
      <c r="AS113" s="1052"/>
      <c r="AT113" s="1053"/>
      <c r="AU113" s="1054"/>
      <c r="AV113" s="1055"/>
      <c r="AW113" s="1056"/>
      <c r="AX113" s="1057"/>
      <c r="AY113" s="1038"/>
    </row>
    <row r="114" spans="1:51" ht="20.65" customHeight="1">
      <c r="A114" s="1017" t="s">
        <v>69</v>
      </c>
      <c r="B114" s="1059" t="str">
        <f>IF(A114="","＊＊＊＊＊＊＊＊＊＊",IF(ISNA(VLOOKUP(A114,参加ＴＭ,2,FALSE)),"",VLOOKUP(A114,参加ＴＭ,2,FALSE)))</f>
        <v>大林ファイターズB</v>
      </c>
      <c r="C114" s="1058"/>
      <c r="D114" s="1023" t="str">
        <f>IF(C115="","",IF(C115=E115,"△",IF(C115&gt;E115,"○","×")))</f>
        <v/>
      </c>
      <c r="E114" s="1024"/>
      <c r="F114" s="1058"/>
      <c r="G114" s="1023" t="str">
        <f>IF(F115="","",IF(F115=H115,"△",IF(F115&gt;H115,"○","×")))</f>
        <v/>
      </c>
      <c r="H114" s="1024"/>
      <c r="I114" s="1019"/>
      <c r="J114" s="1020"/>
      <c r="K114" s="1021"/>
      <c r="L114" s="1022">
        <v>14</v>
      </c>
      <c r="M114" s="1023" t="str">
        <f>IF(L115="","",IF(L115=N115,"△",IF(L115&gt;N115,"○","×")))</f>
        <v/>
      </c>
      <c r="N114" s="1024">
        <v>1</v>
      </c>
      <c r="O114" s="1022">
        <v>3</v>
      </c>
      <c r="P114" s="1023" t="str">
        <f>IF(O115="","",IF(O115=Q115,"△",IF(O115&gt;Q115,"○","×")))</f>
        <v/>
      </c>
      <c r="Q114" s="1024">
        <v>3</v>
      </c>
      <c r="R114" s="1022">
        <v>3</v>
      </c>
      <c r="S114" s="1023" t="str">
        <f>IF(R115="","",IF(R115=T115,"△",IF(R115&gt;T115,"○","×")))</f>
        <v/>
      </c>
      <c r="T114" s="1024">
        <v>3</v>
      </c>
      <c r="U114" s="1028"/>
      <c r="V114" s="1109"/>
      <c r="W114" s="1030"/>
      <c r="X114" s="1028"/>
      <c r="Y114" s="1109"/>
      <c r="Z114" s="1030"/>
      <c r="AA114" s="1028"/>
      <c r="AB114" s="1109"/>
      <c r="AC114" s="1030"/>
      <c r="AD114" s="1028"/>
      <c r="AE114" s="1109"/>
      <c r="AF114" s="1030"/>
      <c r="AG114" s="1028"/>
      <c r="AH114" s="1109"/>
      <c r="AI114" s="1030"/>
      <c r="AJ114" s="1022">
        <v>3</v>
      </c>
      <c r="AK114" s="1023" t="str">
        <f>IF(AJ115="","",IF(AJ115=AL115,"△",IF(AJ115&gt;AL115,"○","×")))</f>
        <v/>
      </c>
      <c r="AL114" s="1024">
        <v>3</v>
      </c>
      <c r="AM114" s="1022">
        <v>3</v>
      </c>
      <c r="AN114" s="1023" t="str">
        <f>IF(AM115="","",IF(AM115=AO115,"△",IF(AM115&gt;AO115,"○","×")))</f>
        <v/>
      </c>
      <c r="AO114" s="1024">
        <v>3</v>
      </c>
      <c r="AP114" s="1031">
        <f>COUNTIF($C114:$T114,"○")</f>
        <v>0</v>
      </c>
      <c r="AQ114" s="1031">
        <f>COUNTIF($C114:$T114,"△")</f>
        <v>0</v>
      </c>
      <c r="AR114" s="1031">
        <f>COUNTIF($C114:$T114,"×")</f>
        <v>0</v>
      </c>
      <c r="AS114" s="1032">
        <f>AP114*2+AQ114</f>
        <v>0</v>
      </c>
      <c r="AT114" s="1033"/>
      <c r="AU114" s="1034" t="s">
        <v>4</v>
      </c>
      <c r="AV114" s="1035"/>
      <c r="AW114" s="1036"/>
      <c r="AX114" s="1037"/>
      <c r="AY114" s="1038">
        <f>AS114*10000000+AT114*100000+AX114*100+(100-AV114)</f>
        <v>100</v>
      </c>
    </row>
    <row r="115" spans="1:51" ht="20.65" customHeight="1">
      <c r="A115" s="1017"/>
      <c r="B115" s="1063"/>
      <c r="C115" s="1043" t="str">
        <f>IF(K111="","",K111)</f>
        <v/>
      </c>
      <c r="D115" s="1044" t="s">
        <v>4</v>
      </c>
      <c r="E115" s="1045" t="str">
        <f>IF(I111="","",I111)</f>
        <v/>
      </c>
      <c r="F115" s="1043" t="str">
        <f>IF(K113="","",K113)</f>
        <v/>
      </c>
      <c r="G115" s="1044" t="s">
        <v>4</v>
      </c>
      <c r="H115" s="1045" t="str">
        <f>IF(I113="","",I113)</f>
        <v/>
      </c>
      <c r="I115" s="1040"/>
      <c r="J115" s="1041"/>
      <c r="K115" s="1042"/>
      <c r="L115" s="1043" t="str">
        <f>IF(ISERR(INDEX(予選成績,L114,N114*7-3)),"",IF(INDEX(予選成績,L114,N114*7-3)="","",INDEX(予選成績,L114,N114*7-3)))</f>
        <v/>
      </c>
      <c r="M115" s="1044" t="s">
        <v>4</v>
      </c>
      <c r="N115" s="1045" t="str">
        <f>IF(ISERR(INDEX(予選成績,L114,N114*7)),"",IF(INDEX(予選成績,L114,N114*7)="","",INDEX(予選成績,L114,N114*7)))</f>
        <v/>
      </c>
      <c r="O115" s="1043" t="str">
        <f>IF(ISERR(INDEX(予選成績,O114,Q114*7-3)),"",IF(INDEX(予選成績,O114,Q114*7-3)="","",INDEX(予選成績,O114,Q114*7-3)))</f>
        <v/>
      </c>
      <c r="P115" s="1044" t="s">
        <v>4</v>
      </c>
      <c r="Q115" s="1045" t="str">
        <f>IF(ISERR(INDEX(予選成績,O114,Q114*7)),"",IF(INDEX(予選成績,O114,Q114*7)="","",INDEX(予選成績,O114,Q114*7)))</f>
        <v/>
      </c>
      <c r="R115" s="1043" t="str">
        <f>IF(ISERR(INDEX(予選成績,R114,T114*7-3)),"",IF(INDEX(予選成績,R114,T114*7-3)="","",INDEX(予選成績,R114,T114*7-3)))</f>
        <v/>
      </c>
      <c r="S115" s="1044" t="s">
        <v>4</v>
      </c>
      <c r="T115" s="1045" t="str">
        <f>IF(ISERR(INDEX(予選成績,R114,T114*7)),"",IF(INDEX(予選成績,R114,T114*7)="","",INDEX(予選成績,R114,T114*7)))</f>
        <v/>
      </c>
      <c r="U115" s="1048"/>
      <c r="V115" s="1049"/>
      <c r="W115" s="1050"/>
      <c r="X115" s="1048"/>
      <c r="Y115" s="1049"/>
      <c r="Z115" s="1050"/>
      <c r="AA115" s="1048"/>
      <c r="AB115" s="1049"/>
      <c r="AC115" s="1050"/>
      <c r="AD115" s="1048"/>
      <c r="AE115" s="1049"/>
      <c r="AF115" s="1050"/>
      <c r="AG115" s="1048"/>
      <c r="AH115" s="1049"/>
      <c r="AI115" s="1050"/>
      <c r="AJ115" s="1043" t="str">
        <f>IF(ISERR(INDEX(予選成績,AJ114,AL114*7-3)),"",IF(INDEX(予選成績,AJ114,AL114*7-3)="","",INDEX(予選成績,AJ114,AL114*7-3)))</f>
        <v/>
      </c>
      <c r="AK115" s="1044" t="s">
        <v>4</v>
      </c>
      <c r="AL115" s="1045" t="str">
        <f>IF(ISERR(INDEX(予選成績,AJ114,AL114*7)),"",IF(INDEX(予選成績,AJ114,AL114*7)="","",INDEX(予選成績,AJ114,AL114*7)))</f>
        <v/>
      </c>
      <c r="AM115" s="1043" t="str">
        <f>IF(ISERR(INDEX(予選成績,AM114,AO114*7-3)),"",IF(INDEX(予選成績,AM114,AO114*7-3)="","",INDEX(予選成績,AM114,AO114*7-3)))</f>
        <v/>
      </c>
      <c r="AN115" s="1044" t="s">
        <v>4</v>
      </c>
      <c r="AO115" s="1045" t="str">
        <f>IF(ISERR(INDEX(予選成績,AM114,AO114*7)),"",IF(INDEX(予選成績,AM114,AO114*7)="","",INDEX(予選成績,AM114,AO114*7)))</f>
        <v/>
      </c>
      <c r="AP115" s="1051"/>
      <c r="AQ115" s="1051"/>
      <c r="AR115" s="1051"/>
      <c r="AS115" s="1052"/>
      <c r="AT115" s="1053"/>
      <c r="AU115" s="1054"/>
      <c r="AV115" s="1055"/>
      <c r="AW115" s="1056"/>
      <c r="AX115" s="1057"/>
      <c r="AY115" s="1038"/>
    </row>
    <row r="116" spans="1:51" ht="20.65" customHeight="1">
      <c r="A116" s="1141" t="s">
        <v>473</v>
      </c>
      <c r="B116" s="1059" t="str">
        <f>IF(A116="","＊＊＊＊＊＊＊＊＊＊",IF(ISNA(VLOOKUP(A116,参加ＴＭ,2,FALSE)),"",VLOOKUP(A116,参加ＴＭ,2,FALSE)))</f>
        <v>TOYOTA KATTZ</v>
      </c>
      <c r="C116" s="1058"/>
      <c r="D116" s="1023" t="str">
        <f>IF(C117="","",IF(C117=E117,"△",IF(C117&gt;E117,"○","×")))</f>
        <v/>
      </c>
      <c r="E116" s="1024"/>
      <c r="F116" s="1058"/>
      <c r="G116" s="1023" t="str">
        <f>IF(F117="","",IF(F117=H117,"△",IF(F117&gt;H117,"○","×")))</f>
        <v/>
      </c>
      <c r="H116" s="1024"/>
      <c r="I116" s="1058"/>
      <c r="J116" s="1023" t="str">
        <f>IF(I117="","",IF(I117=K117,"△",IF(I117&gt;K117,"○","×")))</f>
        <v/>
      </c>
      <c r="K116" s="1061"/>
      <c r="L116" s="1019"/>
      <c r="M116" s="1020"/>
      <c r="N116" s="1021"/>
      <c r="O116" s="1022">
        <v>3</v>
      </c>
      <c r="P116" s="1023" t="str">
        <f>IF(O117="","",IF(O117=Q117,"△",IF(O117&gt;Q117,"○","×")))</f>
        <v/>
      </c>
      <c r="Q116" s="1024">
        <v>3</v>
      </c>
      <c r="R116" s="1022">
        <v>3</v>
      </c>
      <c r="S116" s="1023" t="str">
        <f>IF(R117="","",IF(R117=T117,"△",IF(R117&gt;T117,"○","×")))</f>
        <v/>
      </c>
      <c r="T116" s="1024">
        <v>3</v>
      </c>
      <c r="U116" s="1153"/>
      <c r="V116" s="1154"/>
      <c r="W116" s="1155"/>
      <c r="X116" s="1153"/>
      <c r="Y116" s="1154"/>
      <c r="Z116" s="1155"/>
      <c r="AA116" s="1153"/>
      <c r="AB116" s="1154"/>
      <c r="AC116" s="1155"/>
      <c r="AD116" s="1153"/>
      <c r="AE116" s="1154"/>
      <c r="AF116" s="1155"/>
      <c r="AG116" s="1153"/>
      <c r="AH116" s="1154"/>
      <c r="AI116" s="1155"/>
      <c r="AJ116" s="1022">
        <v>3</v>
      </c>
      <c r="AK116" s="1023" t="str">
        <f>IF(AJ117="","",IF(AJ117=AL117,"△",IF(AJ117&gt;AL117,"○","×")))</f>
        <v/>
      </c>
      <c r="AL116" s="1024">
        <v>3</v>
      </c>
      <c r="AM116" s="1022">
        <v>3</v>
      </c>
      <c r="AN116" s="1023" t="str">
        <f>IF(AM117="","",IF(AM117=AO117,"△",IF(AM117&gt;AO117,"○","×")))</f>
        <v/>
      </c>
      <c r="AO116" s="1024">
        <v>3</v>
      </c>
      <c r="AP116" s="1031">
        <f>COUNTIF($C116:$T116,"○")</f>
        <v>0</v>
      </c>
      <c r="AQ116" s="1031">
        <f>COUNTIF($C116:$T116,"△")</f>
        <v>0</v>
      </c>
      <c r="AR116" s="1031">
        <f>COUNTIF($C116:$T116,"×")</f>
        <v>0</v>
      </c>
      <c r="AS116" s="1032">
        <f>AP116*2+AQ116</f>
        <v>0</v>
      </c>
      <c r="AT116" s="1033"/>
      <c r="AU116" s="1034" t="s">
        <v>4</v>
      </c>
      <c r="AV116" s="1035"/>
      <c r="AW116" s="1036"/>
      <c r="AX116" s="1037"/>
      <c r="AY116" s="1038">
        <f>AS116*10000000+AT116*100000+AX116*100+(100-AV116)</f>
        <v>100</v>
      </c>
    </row>
    <row r="117" spans="1:51" ht="20.65" customHeight="1">
      <c r="A117" s="1142"/>
      <c r="B117" s="1063"/>
      <c r="C117" s="1043" t="str">
        <f>IF(N111="","",N111)</f>
        <v/>
      </c>
      <c r="D117" s="1044" t="s">
        <v>4</v>
      </c>
      <c r="E117" s="1045" t="str">
        <f>IF(L111="","",L111)</f>
        <v/>
      </c>
      <c r="F117" s="1043" t="str">
        <f>IF(N113="","",N113)</f>
        <v/>
      </c>
      <c r="G117" s="1044" t="s">
        <v>4</v>
      </c>
      <c r="H117" s="1045" t="str">
        <f>IF(L113="","",L113)</f>
        <v/>
      </c>
      <c r="I117" s="1043" t="str">
        <f>IF(N115="","",N115)</f>
        <v/>
      </c>
      <c r="J117" s="1044" t="s">
        <v>4</v>
      </c>
      <c r="K117" s="1064" t="str">
        <f>IF(L115="","",L115)</f>
        <v/>
      </c>
      <c r="L117" s="1040"/>
      <c r="M117" s="1041"/>
      <c r="N117" s="1042"/>
      <c r="O117" s="1043" t="str">
        <f>IF(ISERR(INDEX(予選成績,O116,Q116*7-3)),"",IF(INDEX(予選成績,O116,Q116*7-3)="","",INDEX(予選成績,O116,Q116*7-3)))</f>
        <v/>
      </c>
      <c r="P117" s="1044" t="s">
        <v>4</v>
      </c>
      <c r="Q117" s="1045" t="str">
        <f>IF(ISERR(INDEX(予選成績,O116,Q116*7)),"",IF(INDEX(予選成績,O116,Q116*7)="","",INDEX(予選成績,O116,Q116*7)))</f>
        <v/>
      </c>
      <c r="R117" s="1043" t="str">
        <f>IF(ISERR(INDEX(予選成績,R116,T116*7-3)),"",IF(INDEX(予選成績,R116,T116*7-3)="","",INDEX(予選成績,R116,T116*7-3)))</f>
        <v/>
      </c>
      <c r="S117" s="1044" t="s">
        <v>4</v>
      </c>
      <c r="T117" s="1045" t="str">
        <f>IF(ISERR(INDEX(予選成績,R116,T116*7)),"",IF(INDEX(予選成績,R116,T116*7)="","",INDEX(予選成績,R116,T116*7)))</f>
        <v/>
      </c>
      <c r="U117" s="1153"/>
      <c r="V117" s="1154"/>
      <c r="W117" s="1155"/>
      <c r="X117" s="1153"/>
      <c r="Y117" s="1154"/>
      <c r="Z117" s="1155"/>
      <c r="AA117" s="1153"/>
      <c r="AB117" s="1154"/>
      <c r="AC117" s="1155"/>
      <c r="AD117" s="1153"/>
      <c r="AE117" s="1154"/>
      <c r="AF117" s="1155"/>
      <c r="AG117" s="1153"/>
      <c r="AH117" s="1154"/>
      <c r="AI117" s="1155"/>
      <c r="AJ117" s="1043" t="str">
        <f>IF(ISERR(INDEX(予選成績,AJ116,AL116*7-3)),"",IF(INDEX(予選成績,AJ116,AL116*7-3)="","",INDEX(予選成績,AJ116,AL116*7-3)))</f>
        <v/>
      </c>
      <c r="AK117" s="1044" t="s">
        <v>4</v>
      </c>
      <c r="AL117" s="1045" t="str">
        <f>IF(ISERR(INDEX(予選成績,AJ116,AL116*7)),"",IF(INDEX(予選成績,AJ116,AL116*7)="","",INDEX(予選成績,AJ116,AL116*7)))</f>
        <v/>
      </c>
      <c r="AM117" s="1043" t="str">
        <f>IF(ISERR(INDEX(予選成績,AM116,AO116*7-3)),"",IF(INDEX(予選成績,AM116,AO116*7-3)="","",INDEX(予選成績,AM116,AO116*7-3)))</f>
        <v/>
      </c>
      <c r="AN117" s="1044" t="s">
        <v>4</v>
      </c>
      <c r="AO117" s="1045" t="str">
        <f>IF(ISERR(INDEX(予選成績,AM116,AO116*7)),"",IF(INDEX(予選成績,AM116,AO116*7)="","",INDEX(予選成績,AM116,AO116*7)))</f>
        <v/>
      </c>
      <c r="AP117" s="1051"/>
      <c r="AQ117" s="1051"/>
      <c r="AR117" s="1051"/>
      <c r="AS117" s="1052"/>
      <c r="AT117" s="1053"/>
      <c r="AU117" s="1054"/>
      <c r="AV117" s="1055"/>
      <c r="AW117" s="1056"/>
      <c r="AX117" s="1057"/>
      <c r="AY117" s="1038"/>
    </row>
    <row r="118" spans="1:51" ht="20.65" customHeight="1">
      <c r="A118" s="1017" t="s">
        <v>718</v>
      </c>
      <c r="B118" s="1059" t="str">
        <f>IF(A118="","＊＊＊＊＊＊＊＊＊＊",IF(ISNA(VLOOKUP(A118,参加ＴＭ,2,FALSE)),"",VLOOKUP(A118,参加ＴＭ,2,FALSE)))</f>
        <v>スマイリーズNEXT</v>
      </c>
      <c r="C118" s="1058"/>
      <c r="D118" s="1023" t="str">
        <f>IF(C119="","",IF(C119=E119,"△",IF(C119&gt;E119,"○","×")))</f>
        <v/>
      </c>
      <c r="E118" s="1024"/>
      <c r="F118" s="1058"/>
      <c r="G118" s="1023" t="str">
        <f>IF(F119="","",IF(F119=H119,"△",IF(F119&gt;H119,"○","×")))</f>
        <v/>
      </c>
      <c r="H118" s="1024"/>
      <c r="I118" s="1058"/>
      <c r="J118" s="1023" t="str">
        <f>IF(I119="","",IF(I119=K119,"△",IF(I119&gt;K119,"○","×")))</f>
        <v/>
      </c>
      <c r="K118" s="1024"/>
      <c r="L118" s="1058"/>
      <c r="M118" s="1023" t="str">
        <f>IF(L119="","",IF(L119=N119,"△",IF(L119&gt;N119,"○","×")))</f>
        <v/>
      </c>
      <c r="N118" s="1024"/>
      <c r="O118" s="1019"/>
      <c r="P118" s="1020"/>
      <c r="Q118" s="1021"/>
      <c r="R118" s="1022"/>
      <c r="S118" s="1023" t="str">
        <f>IF(R119="","",IF(R119=T119,"△",IF(R119&gt;T119,"○","×")))</f>
        <v/>
      </c>
      <c r="T118" s="1024"/>
      <c r="U118" s="1028"/>
      <c r="V118" s="1109"/>
      <c r="W118" s="1030"/>
      <c r="X118" s="1028"/>
      <c r="Y118" s="1109"/>
      <c r="Z118" s="1030"/>
      <c r="AA118" s="1028"/>
      <c r="AB118" s="1109"/>
      <c r="AC118" s="1030"/>
      <c r="AD118" s="1028"/>
      <c r="AE118" s="1109"/>
      <c r="AF118" s="1030"/>
      <c r="AG118" s="1028"/>
      <c r="AH118" s="1109"/>
      <c r="AI118" s="1030"/>
      <c r="AJ118" s="1022"/>
      <c r="AK118" s="1023" t="str">
        <f>IF(AJ119="","",IF(AJ119=AL119,"△",IF(AJ119&gt;AL119,"○","×")))</f>
        <v/>
      </c>
      <c r="AL118" s="1024"/>
      <c r="AM118" s="1022"/>
      <c r="AN118" s="1023" t="str">
        <f>IF(AM119="","",IF(AM119=AO119,"△",IF(AM119&gt;AO119,"○","×")))</f>
        <v/>
      </c>
      <c r="AO118" s="1024"/>
      <c r="AP118" s="1031">
        <f>COUNTIF($C118:$T118,"○")</f>
        <v>0</v>
      </c>
      <c r="AQ118" s="1031">
        <f>COUNTIF($C118:$T118,"△")</f>
        <v>0</v>
      </c>
      <c r="AR118" s="1031">
        <f>COUNTIF($C118:$T118,"×")</f>
        <v>0</v>
      </c>
      <c r="AS118" s="1032">
        <f>AP118*2+AQ118</f>
        <v>0</v>
      </c>
      <c r="AT118" s="1033"/>
      <c r="AU118" s="1034" t="s">
        <v>4</v>
      </c>
      <c r="AV118" s="1035">
        <f>IF(ISERROR(E119+H119+K119+N119+Q119+T119),0,E119+H119+K119+N119+Q119+T119)</f>
        <v>0</v>
      </c>
      <c r="AW118" s="1036">
        <f>IF(SUM(Fブロック)=500,"",RANK(AY118,Fブロック))</f>
        <v>1</v>
      </c>
      <c r="AX118" s="1037"/>
      <c r="AY118" s="1038">
        <f>AS118*10000000+AT118*100000+AX118*100+(100-AV118)</f>
        <v>100</v>
      </c>
    </row>
    <row r="119" spans="1:51" ht="20.65" customHeight="1">
      <c r="A119" s="1017"/>
      <c r="B119" s="1063"/>
      <c r="C119" s="1043" t="str">
        <f>IF(Q111="","",Q111)</f>
        <v/>
      </c>
      <c r="D119" s="1044" t="s">
        <v>4</v>
      </c>
      <c r="E119" s="1045" t="str">
        <f>IF(O111="","",O111)</f>
        <v/>
      </c>
      <c r="F119" s="1043" t="str">
        <f>IF(Q113="","",Q113)</f>
        <v/>
      </c>
      <c r="G119" s="1044" t="s">
        <v>4</v>
      </c>
      <c r="H119" s="1045" t="str">
        <f>IF(O113="","",O113)</f>
        <v/>
      </c>
      <c r="I119" s="1043" t="str">
        <f>IF(Q115="","",Q115)</f>
        <v/>
      </c>
      <c r="J119" s="1044" t="s">
        <v>4</v>
      </c>
      <c r="K119" s="1045" t="str">
        <f>IF(O115="","",O115)</f>
        <v/>
      </c>
      <c r="L119" s="1043" t="str">
        <f>IF(Q117="","",Q117)</f>
        <v/>
      </c>
      <c r="M119" s="1044" t="s">
        <v>4</v>
      </c>
      <c r="N119" s="1045" t="str">
        <f>IF(O117="","",O117)</f>
        <v/>
      </c>
      <c r="O119" s="1040"/>
      <c r="P119" s="1041"/>
      <c r="Q119" s="1042"/>
      <c r="R119" s="1043" t="str">
        <f>IF(ISERR(INDEX(予選成績,R118,T118*7-3)),"",IF(INDEX(予選成績,R118,T118*7-3)="","",INDEX(予選成績,R118,T118*7-3)))</f>
        <v/>
      </c>
      <c r="S119" s="1044" t="s">
        <v>4</v>
      </c>
      <c r="T119" s="1045" t="str">
        <f>IF(ISERR(INDEX(予選成績,R118,T118*7)),"",IF(INDEX(予選成績,R118,T118*7)="","",INDEX(予選成績,R118,T118*7)))</f>
        <v/>
      </c>
      <c r="U119" s="1048"/>
      <c r="V119" s="1049"/>
      <c r="W119" s="1050"/>
      <c r="X119" s="1048"/>
      <c r="Y119" s="1049"/>
      <c r="Z119" s="1050"/>
      <c r="AA119" s="1048"/>
      <c r="AB119" s="1049"/>
      <c r="AC119" s="1050"/>
      <c r="AD119" s="1048"/>
      <c r="AE119" s="1049"/>
      <c r="AF119" s="1050"/>
      <c r="AG119" s="1048"/>
      <c r="AH119" s="1049"/>
      <c r="AI119" s="1050"/>
      <c r="AJ119" s="1043" t="str">
        <f>IF(ISERR(INDEX(予選成績,AJ118,AL118*7-3)),"",IF(INDEX(予選成績,AJ118,AL118*7-3)="","",INDEX(予選成績,AJ118,AL118*7-3)))</f>
        <v/>
      </c>
      <c r="AK119" s="1044" t="s">
        <v>4</v>
      </c>
      <c r="AL119" s="1045" t="str">
        <f>IF(ISERR(INDEX(予選成績,AJ118,AL118*7)),"",IF(INDEX(予選成績,AJ118,AL118*7)="","",INDEX(予選成績,AJ118,AL118*7)))</f>
        <v/>
      </c>
      <c r="AM119" s="1043" t="str">
        <f>IF(ISERR(INDEX(予選成績,AM118,AO118*7-3)),"",IF(INDEX(予選成績,AM118,AO118*7-3)="","",INDEX(予選成績,AM118,AO118*7-3)))</f>
        <v/>
      </c>
      <c r="AN119" s="1044" t="s">
        <v>4</v>
      </c>
      <c r="AO119" s="1045" t="str">
        <f>IF(ISERR(INDEX(予選成績,AM118,AO118*7)),"",IF(INDEX(予選成績,AM118,AO118*7)="","",INDEX(予選成績,AM118,AO118*7)))</f>
        <v/>
      </c>
      <c r="AP119" s="1051"/>
      <c r="AQ119" s="1051"/>
      <c r="AR119" s="1051"/>
      <c r="AS119" s="1052"/>
      <c r="AT119" s="1053"/>
      <c r="AU119" s="1054"/>
      <c r="AV119" s="1055"/>
      <c r="AW119" s="1056"/>
      <c r="AX119" s="1057"/>
      <c r="AY119" s="1038"/>
    </row>
    <row r="120" spans="1:51" ht="20.65" customHeight="1">
      <c r="A120" s="1017" t="s">
        <v>719</v>
      </c>
      <c r="B120" s="1059" t="str">
        <f>IF(A120="","＊＊＊＊＊＊＊＊＊＊",IF(ISNA(VLOOKUP(A120,参加ＴＭ,2,FALSE)),"",VLOOKUP(A120,参加ＴＭ,2,FALSE)))</f>
        <v>MSCスマイリーズ</v>
      </c>
      <c r="C120" s="1058"/>
      <c r="D120" s="1023" t="str">
        <f>IF(C121="","",IF(C121=E121,"△",IF(C121&gt;E121,"○","×")))</f>
        <v/>
      </c>
      <c r="E120" s="1024"/>
      <c r="F120" s="1058"/>
      <c r="G120" s="1023" t="str">
        <f>IF(F121="","",IF(F121=H121,"△",IF(F121&gt;H121,"○","×")))</f>
        <v/>
      </c>
      <c r="H120" s="1024"/>
      <c r="I120" s="1058"/>
      <c r="J120" s="1023" t="str">
        <f>IF(I121="","",IF(I121=K121,"△",IF(I121&gt;K121,"○","×")))</f>
        <v/>
      </c>
      <c r="K120" s="1061"/>
      <c r="L120" s="1058"/>
      <c r="M120" s="1023" t="str">
        <f>IF(L121="","",IF(L121=N121,"△",IF(L121&gt;N121,"○","×")))</f>
        <v/>
      </c>
      <c r="N120" s="1024"/>
      <c r="O120" s="1058"/>
      <c r="P120" s="1023" t="str">
        <f>IF(O121="","",IF(O121=Q121,"△",IF(O121&gt;Q121,"○","×")))</f>
        <v/>
      </c>
      <c r="Q120" s="1061"/>
      <c r="R120" s="1066"/>
      <c r="S120" s="1067"/>
      <c r="T120" s="1068"/>
      <c r="U120" s="1028"/>
      <c r="V120" s="1109"/>
      <c r="W120" s="1030"/>
      <c r="X120" s="1028"/>
      <c r="Y120" s="1109"/>
      <c r="Z120" s="1030"/>
      <c r="AA120" s="1028"/>
      <c r="AB120" s="1109"/>
      <c r="AC120" s="1030"/>
      <c r="AD120" s="1028"/>
      <c r="AE120" s="1109"/>
      <c r="AF120" s="1030"/>
      <c r="AG120" s="1028"/>
      <c r="AH120" s="1109"/>
      <c r="AI120" s="1030"/>
      <c r="AJ120" s="1066"/>
      <c r="AK120" s="1067"/>
      <c r="AL120" s="1068"/>
      <c r="AM120" s="1066"/>
      <c r="AN120" s="1067"/>
      <c r="AO120" s="1068"/>
      <c r="AP120" s="1031">
        <f>COUNTIF($C120:$T120,"○")</f>
        <v>0</v>
      </c>
      <c r="AQ120" s="1031">
        <f>COUNTIF($C120:$T120,"△")</f>
        <v>0</v>
      </c>
      <c r="AR120" s="1031">
        <f>COUNTIF($C120:$T120,"×")</f>
        <v>0</v>
      </c>
      <c r="AS120" s="1032">
        <f>AP120*2+AQ120</f>
        <v>0</v>
      </c>
      <c r="AT120" s="1033"/>
      <c r="AU120" s="1034" t="s">
        <v>4</v>
      </c>
      <c r="AV120" s="1035">
        <f>IF(ISERROR(E121+H121+K121+N121+Q121+T121),0,E121+H121+K121+N121+Q121+T121)</f>
        <v>0</v>
      </c>
      <c r="AW120" s="1036">
        <f>IF(SUM(Fブロック)=500,"",RANK(AY120,Fブロック))</f>
        <v>1</v>
      </c>
      <c r="AX120" s="1037"/>
      <c r="AY120" s="1038">
        <f>AS120*10000000+AT120*100000+AX120*100+(100-AV120)</f>
        <v>100</v>
      </c>
    </row>
    <row r="121" spans="1:51" ht="20.65" customHeight="1">
      <c r="A121" s="1017"/>
      <c r="B121" s="1063"/>
      <c r="C121" s="1043" t="str">
        <f>IF(T111="","",T111)</f>
        <v/>
      </c>
      <c r="D121" s="1044" t="s">
        <v>4</v>
      </c>
      <c r="E121" s="1045" t="str">
        <f>IF(R111="","",R111)</f>
        <v/>
      </c>
      <c r="F121" s="1043" t="str">
        <f>IF(T113="","",T113)</f>
        <v/>
      </c>
      <c r="G121" s="1044" t="s">
        <v>4</v>
      </c>
      <c r="H121" s="1045" t="str">
        <f>IF(R113="","",R113)</f>
        <v/>
      </c>
      <c r="I121" s="1043" t="str">
        <f>IF(T115="","",T115)</f>
        <v/>
      </c>
      <c r="J121" s="1044" t="s">
        <v>4</v>
      </c>
      <c r="K121" s="1064" t="str">
        <f>IF(R115="","",R115)</f>
        <v/>
      </c>
      <c r="L121" s="1043" t="str">
        <f>IF(T117="","",T117)</f>
        <v/>
      </c>
      <c r="M121" s="1044" t="s">
        <v>4</v>
      </c>
      <c r="N121" s="1045" t="str">
        <f>IF(R117="","",R117)</f>
        <v/>
      </c>
      <c r="O121" s="1043" t="str">
        <f>IF(T119="","",T119)</f>
        <v/>
      </c>
      <c r="P121" s="1044" t="s">
        <v>4</v>
      </c>
      <c r="Q121" s="1064" t="str">
        <f>IF(R119="","",R119)</f>
        <v/>
      </c>
      <c r="R121" s="1069"/>
      <c r="S121" s="1070"/>
      <c r="T121" s="1071"/>
      <c r="U121" s="1048"/>
      <c r="V121" s="1049"/>
      <c r="W121" s="1050"/>
      <c r="X121" s="1048"/>
      <c r="Y121" s="1049"/>
      <c r="Z121" s="1050"/>
      <c r="AA121" s="1048"/>
      <c r="AB121" s="1049"/>
      <c r="AC121" s="1050"/>
      <c r="AD121" s="1048"/>
      <c r="AE121" s="1049"/>
      <c r="AF121" s="1050"/>
      <c r="AG121" s="1048"/>
      <c r="AH121" s="1049"/>
      <c r="AI121" s="1050"/>
      <c r="AJ121" s="1069"/>
      <c r="AK121" s="1070"/>
      <c r="AL121" s="1071"/>
      <c r="AM121" s="1069"/>
      <c r="AN121" s="1070"/>
      <c r="AO121" s="1071"/>
      <c r="AP121" s="1051"/>
      <c r="AQ121" s="1051"/>
      <c r="AR121" s="1051"/>
      <c r="AS121" s="1052"/>
      <c r="AT121" s="1053"/>
      <c r="AU121" s="1054"/>
      <c r="AV121" s="1055"/>
      <c r="AW121" s="1056"/>
      <c r="AX121" s="1057"/>
      <c r="AY121" s="1038"/>
    </row>
    <row r="122" spans="1:51" ht="20.100000000000001" customHeight="1">
      <c r="R122" s="1083"/>
      <c r="S122" s="1083"/>
      <c r="T122" s="1083"/>
      <c r="U122" s="1083"/>
      <c r="V122" s="1083"/>
      <c r="W122" s="1083"/>
      <c r="X122" s="1083"/>
      <c r="Y122" s="1083"/>
      <c r="Z122" s="1083"/>
      <c r="AA122" s="1083"/>
      <c r="AB122" s="1083"/>
      <c r="AC122" s="1083"/>
      <c r="AD122" s="1083"/>
      <c r="AE122" s="1083"/>
      <c r="AF122" s="1083"/>
      <c r="AG122" s="1083"/>
      <c r="AH122" s="1083"/>
      <c r="AI122" s="1083"/>
      <c r="AJ122" s="1083"/>
      <c r="AK122" s="1083"/>
      <c r="AL122" s="1083"/>
      <c r="AM122" s="1083"/>
      <c r="AN122" s="1083"/>
      <c r="AO122" s="1083"/>
    </row>
    <row r="123" spans="1:51" s="258" customFormat="1" ht="20.100000000000001" hidden="1" customHeight="1">
      <c r="A123" s="1005" t="s">
        <v>725</v>
      </c>
      <c r="B123" s="1006"/>
      <c r="D123" s="652"/>
      <c r="G123" s="652"/>
      <c r="J123" s="652"/>
      <c r="M123" s="652"/>
      <c r="P123" s="652"/>
      <c r="R123" s="1085"/>
      <c r="S123" s="1085"/>
      <c r="T123" s="1085"/>
      <c r="U123" s="1085"/>
      <c r="V123" s="1085"/>
      <c r="W123" s="1085"/>
      <c r="X123" s="1085"/>
      <c r="Y123" s="1085"/>
      <c r="Z123" s="1085"/>
      <c r="AA123" s="1085"/>
      <c r="AB123" s="1085"/>
      <c r="AC123" s="1085"/>
      <c r="AD123" s="1085"/>
      <c r="AE123" s="1085"/>
      <c r="AF123" s="1085"/>
      <c r="AG123" s="1085"/>
      <c r="AH123" s="1085"/>
      <c r="AI123" s="1085"/>
      <c r="AJ123" s="1085"/>
      <c r="AK123" s="1085"/>
      <c r="AL123" s="1085"/>
      <c r="AM123" s="1085"/>
      <c r="AN123" s="1085"/>
      <c r="AO123" s="1085"/>
      <c r="AT123" s="1007"/>
      <c r="AU123" s="1008"/>
      <c r="AV123" s="1007"/>
      <c r="AW123" s="1006"/>
      <c r="AX123" s="1006"/>
    </row>
    <row r="124" spans="1:51" s="258" customFormat="1" ht="20.100000000000001" hidden="1" customHeight="1">
      <c r="A124" s="1009" t="s">
        <v>5</v>
      </c>
      <c r="B124" s="1009"/>
      <c r="C124" s="1010">
        <v>1</v>
      </c>
      <c r="D124" s="1010"/>
      <c r="E124" s="1010"/>
      <c r="F124" s="1010">
        <v>2</v>
      </c>
      <c r="G124" s="1010"/>
      <c r="H124" s="1010"/>
      <c r="I124" s="1010">
        <v>3</v>
      </c>
      <c r="J124" s="1010"/>
      <c r="K124" s="1010"/>
      <c r="L124" s="1010">
        <v>4</v>
      </c>
      <c r="M124" s="1010"/>
      <c r="N124" s="1010"/>
      <c r="O124" s="1010">
        <v>5</v>
      </c>
      <c r="P124" s="1010"/>
      <c r="Q124" s="1010"/>
      <c r="R124" s="1010">
        <v>6</v>
      </c>
      <c r="S124" s="1010"/>
      <c r="T124" s="1010"/>
      <c r="U124" s="1014"/>
      <c r="V124" s="1014"/>
      <c r="W124" s="1014"/>
      <c r="X124" s="1014"/>
      <c r="Y124" s="1014"/>
      <c r="Z124" s="1014"/>
      <c r="AA124" s="1014"/>
      <c r="AB124" s="1014"/>
      <c r="AC124" s="1014"/>
      <c r="AD124" s="1014"/>
      <c r="AE124" s="1014"/>
      <c r="AF124" s="1014"/>
      <c r="AG124" s="1010"/>
      <c r="AH124" s="1010"/>
      <c r="AI124" s="1010"/>
      <c r="AJ124" s="1010">
        <v>6</v>
      </c>
      <c r="AK124" s="1010"/>
      <c r="AL124" s="1010"/>
      <c r="AM124" s="1010">
        <v>6</v>
      </c>
      <c r="AN124" s="1010"/>
      <c r="AO124" s="1010"/>
      <c r="AP124" s="1015" t="s">
        <v>1</v>
      </c>
      <c r="AQ124" s="1015" t="s">
        <v>2</v>
      </c>
      <c r="AR124" s="1015" t="s">
        <v>3</v>
      </c>
      <c r="AS124" s="1016" t="s">
        <v>0</v>
      </c>
      <c r="AT124" s="1010" t="s">
        <v>7</v>
      </c>
      <c r="AU124" s="1010"/>
      <c r="AV124" s="1010"/>
      <c r="AW124" s="1016" t="s">
        <v>6</v>
      </c>
      <c r="AX124" s="1016" t="s">
        <v>42</v>
      </c>
    </row>
    <row r="125" spans="1:51" ht="20.100000000000001" hidden="1" customHeight="1">
      <c r="A125" s="1017" t="s">
        <v>75</v>
      </c>
      <c r="B125" s="1059" t="str">
        <f>IF(A125="","＊＊＊＊＊＊＊＊＊＊",IF(ISNA(VLOOKUP(A125,参加ＴＭ,2,FALSE)),"",VLOOKUP(A125,参加ＴＭ,2,FALSE)))</f>
        <v/>
      </c>
      <c r="C125" s="1019"/>
      <c r="D125" s="1020"/>
      <c r="E125" s="1021"/>
      <c r="F125" s="1022">
        <v>26</v>
      </c>
      <c r="G125" s="1023" t="str">
        <f>IF(F126="","",IF(F126=H126,"△",IF(F126&gt;H126,"○","×")))</f>
        <v/>
      </c>
      <c r="H125" s="1024">
        <v>1</v>
      </c>
      <c r="I125" s="1022">
        <v>29</v>
      </c>
      <c r="J125" s="1023" t="str">
        <f>IF(I126="","",IF(I126=K126,"△",IF(I126&gt;K126,"○","×")))</f>
        <v/>
      </c>
      <c r="K125" s="1024">
        <v>1</v>
      </c>
      <c r="L125" s="1022">
        <v>35</v>
      </c>
      <c r="M125" s="1023" t="str">
        <f>IF(L126="","",IF(L126=N126,"△",IF(L126&gt;N126,"○","×")))</f>
        <v/>
      </c>
      <c r="N125" s="1024">
        <v>1</v>
      </c>
      <c r="O125" s="1022">
        <v>32</v>
      </c>
      <c r="P125" s="1023" t="str">
        <f>IF(O126="","",IF(O126=Q126,"△",IF(O126&gt;Q126,"○","×")))</f>
        <v/>
      </c>
      <c r="Q125" s="1024">
        <v>1</v>
      </c>
      <c r="R125" s="1022">
        <v>40</v>
      </c>
      <c r="S125" s="1023" t="str">
        <f>IF(R126="","",IF(R126=T126,"△",IF(R126&gt;T126,"○","×")))</f>
        <v/>
      </c>
      <c r="T125" s="1024">
        <v>1</v>
      </c>
      <c r="U125" s="1156"/>
      <c r="V125" s="1109"/>
      <c r="W125" s="1157"/>
      <c r="X125" s="1156"/>
      <c r="Y125" s="1109"/>
      <c r="Z125" s="1157"/>
      <c r="AA125" s="1156"/>
      <c r="AB125" s="1109"/>
      <c r="AC125" s="1157"/>
      <c r="AD125" s="1156"/>
      <c r="AE125" s="1109"/>
      <c r="AF125" s="1157"/>
      <c r="AG125" s="1158"/>
      <c r="AH125" s="1124"/>
      <c r="AI125" s="1159"/>
      <c r="AJ125" s="1022">
        <v>40</v>
      </c>
      <c r="AK125" s="1023" t="str">
        <f>IF(AJ126="","",IF(AJ126=AL126,"△",IF(AJ126&gt;AL126,"○","×")))</f>
        <v/>
      </c>
      <c r="AL125" s="1024">
        <v>1</v>
      </c>
      <c r="AM125" s="1022">
        <v>40</v>
      </c>
      <c r="AN125" s="1023" t="str">
        <f>IF(AM126="","",IF(AM126=AO126,"△",IF(AM126&gt;AO126,"○","×")))</f>
        <v/>
      </c>
      <c r="AO125" s="1024">
        <v>1</v>
      </c>
      <c r="AP125" s="1031">
        <f>COUNTIF($C125:$AI125,"○")</f>
        <v>0</v>
      </c>
      <c r="AQ125" s="1031">
        <f>COUNTIF($C125:$AI125,"△")</f>
        <v>0</v>
      </c>
      <c r="AR125" s="1031">
        <f>COUNTIF($C125:$T125,"×")</f>
        <v>0</v>
      </c>
      <c r="AS125" s="1031">
        <f>AP125*2+AQ125</f>
        <v>0</v>
      </c>
      <c r="AT125" s="1033">
        <f>IF(ISERROR(C126+F126+I126+L126+O126+R126),0,C126+F126+I126+L126+O126+R126)</f>
        <v>0</v>
      </c>
      <c r="AU125" s="1034" t="s">
        <v>4</v>
      </c>
      <c r="AV125" s="1035">
        <f>IF(ISERROR(E126+H126+K126+N126+Q126+T126),0,E126+H126+K126+N126+Q126+T126)</f>
        <v>0</v>
      </c>
      <c r="AW125" s="1036" t="str">
        <f>IF(SUM(Hブロック)=700,"",RANK(AY125,Hブロック))</f>
        <v/>
      </c>
      <c r="AX125" s="1037"/>
      <c r="AY125" s="1038">
        <f>AS125*10000000+AT125*100000+AX125*100+(100-AV125)</f>
        <v>100</v>
      </c>
    </row>
    <row r="126" spans="1:51" ht="20.100000000000001" hidden="1" customHeight="1">
      <c r="A126" s="1017"/>
      <c r="B126" s="1063"/>
      <c r="C126" s="1040"/>
      <c r="D126" s="1041"/>
      <c r="E126" s="1042"/>
      <c r="F126" s="1043" t="str">
        <f>IF(ISERR(INDEX(予選成績,F125,H125*7-3)),"",IF(INDEX(予選成績,F125,H125*7-3)="","",INDEX(予選成績,F125,H125*7-3)))</f>
        <v/>
      </c>
      <c r="G126" s="1044" t="s">
        <v>4</v>
      </c>
      <c r="H126" s="1045" t="str">
        <f>IF(ISERR(INDEX(予選成績,F125,H125*7)),"",IF(INDEX(予選成績,F125,H125*7)="","",INDEX(予選成績,F125,H125*7)))</f>
        <v/>
      </c>
      <c r="I126" s="1043" t="str">
        <f>IF(ISERR(INDEX(予選成績,I125,K125*7-3)),"",IF(INDEX(予選成績,I125,K125*7-3)="","",INDEX(予選成績,I125,K125*7-3)))</f>
        <v/>
      </c>
      <c r="J126" s="1044" t="s">
        <v>4</v>
      </c>
      <c r="K126" s="1045" t="str">
        <f>IF(ISERR(INDEX(予選成績,I125,K125*7)),"",IF(INDEX(予選成績,I125,K125*7)="","",INDEX(予選成績,I125,K125*7)))</f>
        <v/>
      </c>
      <c r="L126" s="1043" t="str">
        <f>IF(ISERR(INDEX(予選成績,L125,N125*7-3)),"",IF(INDEX(予選成績,L125,N125*7-3)="","",INDEX(予選成績,L125,N125*7-3)))</f>
        <v/>
      </c>
      <c r="M126" s="1044" t="s">
        <v>4</v>
      </c>
      <c r="N126" s="1045" t="str">
        <f>IF(ISERR(INDEX(予選成績,L125,N125*7)),"",IF(INDEX(予選成績,L125,N125*7)="","",INDEX(予選成績,L125,N125*7)))</f>
        <v/>
      </c>
      <c r="O126" s="1043" t="str">
        <f>IF(ISERR(INDEX(予選成績,O125,Q125*7-3)),"",IF(INDEX(予選成績,O125,Q125*7-3)="","",INDEX(予選成績,O125,Q125*7-3)))</f>
        <v/>
      </c>
      <c r="P126" s="1044" t="s">
        <v>4</v>
      </c>
      <c r="Q126" s="1045" t="str">
        <f>IF(ISERR(INDEX(予選成績,O125,Q125*7)),"",IF(INDEX(予選成績,O125,Q125*7)="","",INDEX(予選成績,O125,Q125*7)))</f>
        <v/>
      </c>
      <c r="R126" s="1043" t="str">
        <f>IF(ISERR(INDEX(予選成績,R125,T125*7-3)),"",IF(INDEX(予選成績,R125,T125*7-3)="","",INDEX(予選成績,R125,T125*7-3)))</f>
        <v/>
      </c>
      <c r="S126" s="1044" t="s">
        <v>4</v>
      </c>
      <c r="T126" s="1045" t="str">
        <f>IF(ISERR(INDEX(予選成績,R125,T125*7)),"",IF(INDEX(予選成績,R125,T125*7)="","",INDEX(予選成績,R125,T125*7)))</f>
        <v/>
      </c>
      <c r="U126" s="1160"/>
      <c r="V126" s="1049"/>
      <c r="W126" s="1161"/>
      <c r="X126" s="1160"/>
      <c r="Y126" s="1049"/>
      <c r="Z126" s="1161"/>
      <c r="AA126" s="1160"/>
      <c r="AB126" s="1049"/>
      <c r="AC126" s="1161"/>
      <c r="AD126" s="1160"/>
      <c r="AE126" s="1049"/>
      <c r="AF126" s="1161"/>
      <c r="AG126" s="1162"/>
      <c r="AH126" s="1044"/>
      <c r="AI126" s="1163"/>
      <c r="AJ126" s="1043" t="str">
        <f>IF(ISERR(INDEX(予選成績,AJ125,AL125*7-3)),"",IF(INDEX(予選成績,AJ125,AL125*7-3)="","",INDEX(予選成績,AJ125,AL125*7-3)))</f>
        <v/>
      </c>
      <c r="AK126" s="1044" t="s">
        <v>4</v>
      </c>
      <c r="AL126" s="1045" t="str">
        <f>IF(ISERR(INDEX(予選成績,AJ125,AL125*7)),"",IF(INDEX(予選成績,AJ125,AL125*7)="","",INDEX(予選成績,AJ125,AL125*7)))</f>
        <v/>
      </c>
      <c r="AM126" s="1043" t="str">
        <f>IF(ISERR(INDEX(予選成績,AM125,AO125*7-3)),"",IF(INDEX(予選成績,AM125,AO125*7-3)="","",INDEX(予選成績,AM125,AO125*7-3)))</f>
        <v/>
      </c>
      <c r="AN126" s="1044" t="s">
        <v>4</v>
      </c>
      <c r="AO126" s="1045" t="str">
        <f>IF(ISERR(INDEX(予選成績,AM125,AO125*7)),"",IF(INDEX(予選成績,AM125,AO125*7)="","",INDEX(予選成績,AM125,AO125*7)))</f>
        <v/>
      </c>
      <c r="AP126" s="1051"/>
      <c r="AQ126" s="1051"/>
      <c r="AR126" s="1051"/>
      <c r="AS126" s="1051"/>
      <c r="AT126" s="1053"/>
      <c r="AU126" s="1054"/>
      <c r="AV126" s="1055"/>
      <c r="AW126" s="1056"/>
      <c r="AX126" s="1057"/>
      <c r="AY126" s="1038"/>
    </row>
    <row r="127" spans="1:51" ht="20.100000000000001" hidden="1" customHeight="1">
      <c r="A127" s="1017" t="s">
        <v>76</v>
      </c>
      <c r="B127" s="1059" t="str">
        <f>IF(A127="","＊＊＊＊＊＊＊＊＊＊",IF(ISNA(VLOOKUP(A127,参加ＴＭ,2,FALSE)),"",VLOOKUP(A127,参加ＴＭ,2,FALSE)))</f>
        <v/>
      </c>
      <c r="C127" s="1058"/>
      <c r="D127" s="1023" t="str">
        <f>IF(C128="","",IF(C128=E128,"△",IF(C128&gt;E128,"○","×")))</f>
        <v/>
      </c>
      <c r="E127" s="1024"/>
      <c r="F127" s="1019"/>
      <c r="G127" s="1020"/>
      <c r="H127" s="1021"/>
      <c r="I127" s="1022">
        <v>39</v>
      </c>
      <c r="J127" s="1023" t="str">
        <f>IF(I128="","",IF(I128=K128,"△",IF(I128&gt;K128,"○","×")))</f>
        <v/>
      </c>
      <c r="K127" s="1024">
        <v>1</v>
      </c>
      <c r="L127" s="1022">
        <v>33</v>
      </c>
      <c r="M127" s="1023" t="str">
        <f>IF(L128="","",IF(L128=N128,"△",IF(L128&gt;N128,"○","×")))</f>
        <v/>
      </c>
      <c r="N127" s="1024">
        <v>1</v>
      </c>
      <c r="O127" s="1022">
        <v>30</v>
      </c>
      <c r="P127" s="1023" t="str">
        <f>IF(O128="","",IF(O128=Q128,"△",IF(O128&gt;Q128,"○","×")))</f>
        <v/>
      </c>
      <c r="Q127" s="1024">
        <v>1</v>
      </c>
      <c r="R127" s="1022">
        <v>37</v>
      </c>
      <c r="S127" s="1023" t="str">
        <f>IF(R128="","",IF(R128=T128,"△",IF(R128&gt;T128,"○","×")))</f>
        <v/>
      </c>
      <c r="T127" s="1024">
        <v>1</v>
      </c>
      <c r="U127" s="1156"/>
      <c r="V127" s="1109"/>
      <c r="W127" s="1157"/>
      <c r="X127" s="1156"/>
      <c r="Y127" s="1109"/>
      <c r="Z127" s="1157"/>
      <c r="AA127" s="1156"/>
      <c r="AB127" s="1109"/>
      <c r="AC127" s="1157"/>
      <c r="AD127" s="1156"/>
      <c r="AE127" s="1109"/>
      <c r="AF127" s="1157"/>
      <c r="AG127" s="1158"/>
      <c r="AH127" s="1124"/>
      <c r="AI127" s="1159"/>
      <c r="AJ127" s="1022">
        <v>37</v>
      </c>
      <c r="AK127" s="1023" t="str">
        <f>IF(AJ128="","",IF(AJ128=AL128,"△",IF(AJ128&gt;AL128,"○","×")))</f>
        <v/>
      </c>
      <c r="AL127" s="1024">
        <v>1</v>
      </c>
      <c r="AM127" s="1022">
        <v>37</v>
      </c>
      <c r="AN127" s="1023" t="str">
        <f>IF(AM128="","",IF(AM128=AO128,"△",IF(AM128&gt;AO128,"○","×")))</f>
        <v/>
      </c>
      <c r="AO127" s="1024">
        <v>1</v>
      </c>
      <c r="AP127" s="1031">
        <f>COUNTIF($C127:$AI127,"○")</f>
        <v>0</v>
      </c>
      <c r="AQ127" s="1031">
        <f>COUNTIF($C127:$AI127,"△")</f>
        <v>0</v>
      </c>
      <c r="AR127" s="1031">
        <f>COUNTIF($C127:$T127,"×")</f>
        <v>0</v>
      </c>
      <c r="AS127" s="1031">
        <f>AP127*2+AQ127</f>
        <v>0</v>
      </c>
      <c r="AT127" s="1033">
        <f>IF(ISERROR(C128+F128+I128+L128+O128+R128),0,C128+F128+I128+L128+O128+R128)</f>
        <v>0</v>
      </c>
      <c r="AU127" s="1034" t="s">
        <v>4</v>
      </c>
      <c r="AV127" s="1035">
        <f>IF(ISERROR(E128+H128+K128+N128+Q128+T128),0,E128+H128+K128+N128+Q128+T128)</f>
        <v>0</v>
      </c>
      <c r="AW127" s="1036" t="str">
        <f>IF(SUM(Hブロック)=700,"",RANK(AY127,Hブロック))</f>
        <v/>
      </c>
      <c r="AX127" s="1037"/>
      <c r="AY127" s="1038">
        <f>AS127*10000000+AT127*100000+AX127*100+(100-AV127)</f>
        <v>100</v>
      </c>
    </row>
    <row r="128" spans="1:51" ht="20.100000000000001" hidden="1" customHeight="1">
      <c r="A128" s="1017"/>
      <c r="B128" s="1063"/>
      <c r="C128" s="1043" t="str">
        <f>IF(H126="","",H126)</f>
        <v/>
      </c>
      <c r="D128" s="1044" t="s">
        <v>4</v>
      </c>
      <c r="E128" s="1045" t="str">
        <f>IF(F126="","",F126)</f>
        <v/>
      </c>
      <c r="F128" s="1040"/>
      <c r="G128" s="1041"/>
      <c r="H128" s="1042"/>
      <c r="I128" s="1043" t="str">
        <f>IF(ISERR(INDEX(予選成績,I127,K127*7-3)),"",IF(INDEX(予選成績,I127,K127*7-3)="","",INDEX(予選成績,I127,K127*7-3)))</f>
        <v/>
      </c>
      <c r="J128" s="1044" t="s">
        <v>4</v>
      </c>
      <c r="K128" s="1045" t="str">
        <f>IF(ISERR(INDEX(予選成績,I127,K127*7)),"",IF(INDEX(予選成績,I127,K127*7)="","",INDEX(予選成績,I127,K127*7)))</f>
        <v/>
      </c>
      <c r="L128" s="1043" t="str">
        <f>IF(ISERR(INDEX(予選成績,L127,N127*7-3)),"",IF(INDEX(予選成績,L127,N127*7-3)="","",INDEX(予選成績,L127,N127*7-3)))</f>
        <v/>
      </c>
      <c r="M128" s="1044" t="s">
        <v>4</v>
      </c>
      <c r="N128" s="1045" t="str">
        <f>IF(ISERR(INDEX(予選成績,L127,N127*7)),"",IF(INDEX(予選成績,L127,N127*7)="","",INDEX(予選成績,L127,N127*7)))</f>
        <v/>
      </c>
      <c r="O128" s="1043" t="str">
        <f>IF(ISERR(INDEX(予選成績,O127,Q127*7-3)),"",IF(INDEX(予選成績,O127,Q127*7-3)="","",INDEX(予選成績,O127,Q127*7-3)))</f>
        <v/>
      </c>
      <c r="P128" s="1044" t="s">
        <v>4</v>
      </c>
      <c r="Q128" s="1045" t="str">
        <f>IF(ISERR(INDEX(予選成績,O127,Q127*7)),"",IF(INDEX(予選成績,O127,Q127*7)="","",INDEX(予選成績,O127,Q127*7)))</f>
        <v/>
      </c>
      <c r="R128" s="1043" t="str">
        <f>IF(ISERR(INDEX(予選成績,R127,T127*7-3)),"",IF(INDEX(予選成績,R127,T127*7-3)="","",INDEX(予選成績,R127,T127*7-3)))</f>
        <v/>
      </c>
      <c r="S128" s="1044" t="s">
        <v>4</v>
      </c>
      <c r="T128" s="1045" t="str">
        <f>IF(ISERR(INDEX(予選成績,R127,T127*7)),"",IF(INDEX(予選成績,R127,T127*7)="","",INDEX(予選成績,R127,T127*7)))</f>
        <v/>
      </c>
      <c r="U128" s="1160"/>
      <c r="V128" s="1049"/>
      <c r="W128" s="1161"/>
      <c r="X128" s="1160"/>
      <c r="Y128" s="1049"/>
      <c r="Z128" s="1161"/>
      <c r="AA128" s="1160"/>
      <c r="AB128" s="1049"/>
      <c r="AC128" s="1161"/>
      <c r="AD128" s="1160"/>
      <c r="AE128" s="1049"/>
      <c r="AF128" s="1161"/>
      <c r="AG128" s="1162"/>
      <c r="AH128" s="1044"/>
      <c r="AI128" s="1163"/>
      <c r="AJ128" s="1043" t="str">
        <f>IF(ISERR(INDEX(予選成績,AJ127,AL127*7-3)),"",IF(INDEX(予選成績,AJ127,AL127*7-3)="","",INDEX(予選成績,AJ127,AL127*7-3)))</f>
        <v/>
      </c>
      <c r="AK128" s="1044" t="s">
        <v>4</v>
      </c>
      <c r="AL128" s="1045" t="str">
        <f>IF(ISERR(INDEX(予選成績,AJ127,AL127*7)),"",IF(INDEX(予選成績,AJ127,AL127*7)="","",INDEX(予選成績,AJ127,AL127*7)))</f>
        <v/>
      </c>
      <c r="AM128" s="1043" t="str">
        <f>IF(ISERR(INDEX(予選成績,AM127,AO127*7-3)),"",IF(INDEX(予選成績,AM127,AO127*7-3)="","",INDEX(予選成績,AM127,AO127*7-3)))</f>
        <v/>
      </c>
      <c r="AN128" s="1044" t="s">
        <v>4</v>
      </c>
      <c r="AO128" s="1045" t="str">
        <f>IF(ISERR(INDEX(予選成績,AM127,AO127*7)),"",IF(INDEX(予選成績,AM127,AO127*7)="","",INDEX(予選成績,AM127,AO127*7)))</f>
        <v/>
      </c>
      <c r="AP128" s="1051"/>
      <c r="AQ128" s="1051"/>
      <c r="AR128" s="1051"/>
      <c r="AS128" s="1051"/>
      <c r="AT128" s="1053"/>
      <c r="AU128" s="1054"/>
      <c r="AV128" s="1055"/>
      <c r="AW128" s="1056"/>
      <c r="AX128" s="1057"/>
      <c r="AY128" s="1038"/>
    </row>
    <row r="129" spans="1:51" ht="20.100000000000001" hidden="1" customHeight="1">
      <c r="A129" s="1017" t="s">
        <v>77</v>
      </c>
      <c r="B129" s="1059" t="str">
        <f>IF(A129="","＊＊＊＊＊＊＊＊＊＊",IF(ISNA(VLOOKUP(A129,参加ＴＭ,2,FALSE)),"",VLOOKUP(A129,参加ＴＭ,2,FALSE)))</f>
        <v/>
      </c>
      <c r="C129" s="1058"/>
      <c r="D129" s="1023" t="str">
        <f>IF(C130="","",IF(C130=E130,"△",IF(C130&gt;E130,"○","×")))</f>
        <v/>
      </c>
      <c r="E129" s="1024"/>
      <c r="F129" s="1058"/>
      <c r="G129" s="1023" t="str">
        <f>IF(F130="","",IF(F130=H130,"△",IF(F130&gt;H130,"○","×")))</f>
        <v/>
      </c>
      <c r="H129" s="1024"/>
      <c r="I129" s="1019"/>
      <c r="J129" s="1020"/>
      <c r="K129" s="1021"/>
      <c r="L129" s="1022">
        <v>27</v>
      </c>
      <c r="M129" s="1023" t="str">
        <f>IF(L130="","",IF(L130=N130,"△",IF(L130&gt;N130,"○","×")))</f>
        <v/>
      </c>
      <c r="N129" s="1024">
        <v>1</v>
      </c>
      <c r="O129" s="1022">
        <v>36</v>
      </c>
      <c r="P129" s="1023" t="str">
        <f>IF(O130="","",IF(O130=Q130,"△",IF(O130&gt;Q130,"○","×")))</f>
        <v/>
      </c>
      <c r="Q129" s="1024">
        <v>1</v>
      </c>
      <c r="R129" s="1022">
        <v>34</v>
      </c>
      <c r="S129" s="1023" t="str">
        <f>IF(R130="","",IF(R130=T130,"△",IF(R130&gt;T130,"○","×")))</f>
        <v/>
      </c>
      <c r="T129" s="1024">
        <v>1</v>
      </c>
      <c r="U129" s="1156"/>
      <c r="V129" s="1109"/>
      <c r="W129" s="1157"/>
      <c r="X129" s="1156"/>
      <c r="Y129" s="1109"/>
      <c r="Z129" s="1157"/>
      <c r="AA129" s="1156"/>
      <c r="AB129" s="1109"/>
      <c r="AC129" s="1157"/>
      <c r="AD129" s="1156"/>
      <c r="AE129" s="1109"/>
      <c r="AF129" s="1157"/>
      <c r="AG129" s="1158"/>
      <c r="AH129" s="1124"/>
      <c r="AI129" s="1159"/>
      <c r="AJ129" s="1022">
        <v>34</v>
      </c>
      <c r="AK129" s="1023" t="str">
        <f>IF(AJ130="","",IF(AJ130=AL130,"△",IF(AJ130&gt;AL130,"○","×")))</f>
        <v/>
      </c>
      <c r="AL129" s="1024">
        <v>1</v>
      </c>
      <c r="AM129" s="1022">
        <v>34</v>
      </c>
      <c r="AN129" s="1023" t="str">
        <f>IF(AM130="","",IF(AM130=AO130,"△",IF(AM130&gt;AO130,"○","×")))</f>
        <v/>
      </c>
      <c r="AO129" s="1024">
        <v>1</v>
      </c>
      <c r="AP129" s="1031">
        <f>COUNTIF($C129:$AI129,"○")</f>
        <v>0</v>
      </c>
      <c r="AQ129" s="1031">
        <f>COUNTIF($C129:$AI129,"△")</f>
        <v>0</v>
      </c>
      <c r="AR129" s="1031">
        <f>COUNTIF($C129:$T129,"×")</f>
        <v>0</v>
      </c>
      <c r="AS129" s="1031">
        <f>AP129*2+AQ129</f>
        <v>0</v>
      </c>
      <c r="AT129" s="1033">
        <f>IF(ISERROR(C130+F130+I130+L130+O130+R130),0,C130+F130+I130+L130+O130+R130)</f>
        <v>0</v>
      </c>
      <c r="AU129" s="1034" t="s">
        <v>4</v>
      </c>
      <c r="AV129" s="1035">
        <f>IF(ISERROR(E130+H130+K130+N130+Q130+T130),0,E130+H130+K130+N130+Q130+T130)</f>
        <v>0</v>
      </c>
      <c r="AW129" s="1036" t="str">
        <f>IF(SUM(Hブロック)=700,"",RANK(AY129,Hブロック))</f>
        <v/>
      </c>
      <c r="AX129" s="1037"/>
      <c r="AY129" s="1038">
        <f>AS129*10000000+AT129*100000+AX129*100+(100-AV129)</f>
        <v>100</v>
      </c>
    </row>
    <row r="130" spans="1:51" ht="20.100000000000001" hidden="1" customHeight="1">
      <c r="A130" s="1017"/>
      <c r="B130" s="1063"/>
      <c r="C130" s="1043" t="str">
        <f>IF(K126="","",K126)</f>
        <v/>
      </c>
      <c r="D130" s="1044" t="s">
        <v>4</v>
      </c>
      <c r="E130" s="1045" t="str">
        <f>IF(I126="","",I126)</f>
        <v/>
      </c>
      <c r="F130" s="1043" t="str">
        <f>IF(K128="","",K128)</f>
        <v/>
      </c>
      <c r="G130" s="1044" t="s">
        <v>4</v>
      </c>
      <c r="H130" s="1045" t="str">
        <f>IF(I128="","",I128)</f>
        <v/>
      </c>
      <c r="I130" s="1040"/>
      <c r="J130" s="1041"/>
      <c r="K130" s="1042"/>
      <c r="L130" s="1043" t="str">
        <f>IF(ISERR(INDEX(予選成績,L129,N129*7-3)),"",IF(INDEX(予選成績,L129,N129*7-3)="","",INDEX(予選成績,L129,N129*7-3)))</f>
        <v/>
      </c>
      <c r="M130" s="1044" t="s">
        <v>4</v>
      </c>
      <c r="N130" s="1045" t="str">
        <f>IF(ISERR(INDEX(予選成績,L129,N129*7)),"",IF(INDEX(予選成績,L129,N129*7)="","",INDEX(予選成績,L129,N129*7)))</f>
        <v/>
      </c>
      <c r="O130" s="1043" t="str">
        <f>IF(ISERR(INDEX(予選成績,O129,Q129*7-3)),"",IF(INDEX(予選成績,O129,Q129*7-3)="","",INDEX(予選成績,O129,Q129*7-3)))</f>
        <v/>
      </c>
      <c r="P130" s="1044" t="s">
        <v>4</v>
      </c>
      <c r="Q130" s="1045" t="str">
        <f>IF(ISERR(INDEX(予選成績,O129,Q129*7)),"",IF(INDEX(予選成績,O129,Q129*7)="","",INDEX(予選成績,O129,Q129*7)))</f>
        <v/>
      </c>
      <c r="R130" s="1043" t="str">
        <f>IF(ISERR(INDEX(予選成績,R129,T129*7-3)),"",IF(INDEX(予選成績,R129,T129*7-3)="","",INDEX(予選成績,R129,T129*7-3)))</f>
        <v/>
      </c>
      <c r="S130" s="1044" t="s">
        <v>4</v>
      </c>
      <c r="T130" s="1045" t="str">
        <f>IF(ISERR(INDEX(予選成績,R129,T129*7)),"",IF(INDEX(予選成績,R129,T129*7)="","",INDEX(予選成績,R129,T129*7)))</f>
        <v/>
      </c>
      <c r="U130" s="1160"/>
      <c r="V130" s="1049"/>
      <c r="W130" s="1161"/>
      <c r="X130" s="1160"/>
      <c r="Y130" s="1049"/>
      <c r="Z130" s="1161"/>
      <c r="AA130" s="1160"/>
      <c r="AB130" s="1049"/>
      <c r="AC130" s="1161"/>
      <c r="AD130" s="1160"/>
      <c r="AE130" s="1049"/>
      <c r="AF130" s="1161"/>
      <c r="AG130" s="1162"/>
      <c r="AH130" s="1044"/>
      <c r="AI130" s="1163"/>
      <c r="AJ130" s="1043" t="str">
        <f>IF(ISERR(INDEX(予選成績,AJ129,AL129*7-3)),"",IF(INDEX(予選成績,AJ129,AL129*7-3)="","",INDEX(予選成績,AJ129,AL129*7-3)))</f>
        <v/>
      </c>
      <c r="AK130" s="1044" t="s">
        <v>4</v>
      </c>
      <c r="AL130" s="1045" t="str">
        <f>IF(ISERR(INDEX(予選成績,AJ129,AL129*7)),"",IF(INDEX(予選成績,AJ129,AL129*7)="","",INDEX(予選成績,AJ129,AL129*7)))</f>
        <v/>
      </c>
      <c r="AM130" s="1043" t="str">
        <f>IF(ISERR(INDEX(予選成績,AM129,AO129*7-3)),"",IF(INDEX(予選成績,AM129,AO129*7-3)="","",INDEX(予選成績,AM129,AO129*7-3)))</f>
        <v/>
      </c>
      <c r="AN130" s="1044" t="s">
        <v>4</v>
      </c>
      <c r="AO130" s="1045" t="str">
        <f>IF(ISERR(INDEX(予選成績,AM129,AO129*7)),"",IF(INDEX(予選成績,AM129,AO129*7)="","",INDEX(予選成績,AM129,AO129*7)))</f>
        <v/>
      </c>
      <c r="AP130" s="1051"/>
      <c r="AQ130" s="1051"/>
      <c r="AR130" s="1051"/>
      <c r="AS130" s="1051"/>
      <c r="AT130" s="1053"/>
      <c r="AU130" s="1054"/>
      <c r="AV130" s="1055"/>
      <c r="AW130" s="1056"/>
      <c r="AX130" s="1057"/>
      <c r="AY130" s="1038"/>
    </row>
    <row r="131" spans="1:51" ht="20.100000000000001" hidden="1" customHeight="1">
      <c r="A131" s="1017" t="s">
        <v>78</v>
      </c>
      <c r="B131" s="1059" t="str">
        <f>IF(A131="","＊＊＊＊＊＊＊＊＊＊",IF(ISNA(VLOOKUP(A131,参加ＴＭ,2,FALSE)),"",VLOOKUP(A131,参加ＴＭ,2,FALSE)))</f>
        <v/>
      </c>
      <c r="C131" s="1058"/>
      <c r="D131" s="1023" t="str">
        <f>IF(C132="","",IF(C132=E132,"△",IF(C132&gt;E132,"○","×")))</f>
        <v/>
      </c>
      <c r="E131" s="1024"/>
      <c r="F131" s="1058"/>
      <c r="G131" s="1023" t="str">
        <f>IF(F132="","",IF(F132=H132,"△",IF(F132&gt;H132,"○","×")))</f>
        <v/>
      </c>
      <c r="H131" s="1024"/>
      <c r="I131" s="1058"/>
      <c r="J131" s="1023" t="str">
        <f>IF(I132="","",IF(I132=K132,"△",IF(I132&gt;K132,"○","×")))</f>
        <v/>
      </c>
      <c r="K131" s="1061"/>
      <c r="L131" s="1019"/>
      <c r="M131" s="1020"/>
      <c r="N131" s="1021"/>
      <c r="O131" s="1022">
        <v>38</v>
      </c>
      <c r="P131" s="1023" t="str">
        <f>IF(O132="","",IF(O132=Q132,"△",IF(O132&gt;Q132,"○","×")))</f>
        <v/>
      </c>
      <c r="Q131" s="1024">
        <v>1</v>
      </c>
      <c r="R131" s="1022">
        <v>31</v>
      </c>
      <c r="S131" s="1023" t="str">
        <f>IF(R132="","",IF(R132=T132,"△",IF(R132&gt;T132,"○","×")))</f>
        <v/>
      </c>
      <c r="T131" s="1024">
        <v>1</v>
      </c>
      <c r="U131" s="1156"/>
      <c r="V131" s="1109"/>
      <c r="W131" s="1157"/>
      <c r="X131" s="1156"/>
      <c r="Y131" s="1109"/>
      <c r="Z131" s="1157"/>
      <c r="AA131" s="1156"/>
      <c r="AB131" s="1109"/>
      <c r="AC131" s="1157"/>
      <c r="AD131" s="1156"/>
      <c r="AE131" s="1109"/>
      <c r="AF131" s="1157"/>
      <c r="AG131" s="1158"/>
      <c r="AH131" s="1124"/>
      <c r="AI131" s="1159"/>
      <c r="AJ131" s="1022">
        <v>31</v>
      </c>
      <c r="AK131" s="1023" t="str">
        <f>IF(AJ132="","",IF(AJ132=AL132,"△",IF(AJ132&gt;AL132,"○","×")))</f>
        <v/>
      </c>
      <c r="AL131" s="1024">
        <v>1</v>
      </c>
      <c r="AM131" s="1022">
        <v>31</v>
      </c>
      <c r="AN131" s="1023" t="str">
        <f>IF(AM132="","",IF(AM132=AO132,"△",IF(AM132&gt;AO132,"○","×")))</f>
        <v/>
      </c>
      <c r="AO131" s="1024">
        <v>1</v>
      </c>
      <c r="AP131" s="1031">
        <f>COUNTIF($C131:$AI131,"○")</f>
        <v>0</v>
      </c>
      <c r="AQ131" s="1031">
        <f>COUNTIF($C131:$AI131,"△")</f>
        <v>0</v>
      </c>
      <c r="AR131" s="1031">
        <f>COUNTIF($C131:$T131,"×")</f>
        <v>0</v>
      </c>
      <c r="AS131" s="1031">
        <f>AP131*2+AQ131</f>
        <v>0</v>
      </c>
      <c r="AT131" s="1033">
        <f>IF(ISERROR(C132+F132+I132+L132+O132+R132),0,C132+F132+I132+L132+O132+R132)</f>
        <v>0</v>
      </c>
      <c r="AU131" s="1034" t="s">
        <v>4</v>
      </c>
      <c r="AV131" s="1035">
        <f>IF(ISERROR(E132+H132+K132+N132+Q132+T132),0,E132+H132+K132+N132+Q132+T132)</f>
        <v>0</v>
      </c>
      <c r="AW131" s="1036" t="str">
        <f>IF(SUM(Hブロック)=700,"",RANK(AY131,Hブロック))</f>
        <v/>
      </c>
      <c r="AX131" s="1037"/>
      <c r="AY131" s="1038">
        <f>AS131*10000000+AT131*100000+AX131*100+(100-AV131)</f>
        <v>100</v>
      </c>
    </row>
    <row r="132" spans="1:51" ht="20.100000000000001" hidden="1" customHeight="1">
      <c r="A132" s="1017"/>
      <c r="B132" s="1063"/>
      <c r="C132" s="1043" t="str">
        <f>IF(N126="","",N126)</f>
        <v/>
      </c>
      <c r="D132" s="1044" t="s">
        <v>4</v>
      </c>
      <c r="E132" s="1045" t="str">
        <f>IF(L126="","",L126)</f>
        <v/>
      </c>
      <c r="F132" s="1043" t="str">
        <f>IF(N128="","",N128)</f>
        <v/>
      </c>
      <c r="G132" s="1044" t="s">
        <v>4</v>
      </c>
      <c r="H132" s="1045" t="str">
        <f>IF(L128="","",L128)</f>
        <v/>
      </c>
      <c r="I132" s="1043" t="str">
        <f>IF(N130="","",N130)</f>
        <v/>
      </c>
      <c r="J132" s="1044" t="s">
        <v>4</v>
      </c>
      <c r="K132" s="1064" t="str">
        <f>IF(L130="","",L130)</f>
        <v/>
      </c>
      <c r="L132" s="1040"/>
      <c r="M132" s="1041"/>
      <c r="N132" s="1042"/>
      <c r="O132" s="1043" t="str">
        <f>IF(ISERR(INDEX(予選成績,O131,Q131*7-3)),"",IF(INDEX(予選成績,O131,Q131*7-3)="","",INDEX(予選成績,O131,Q131*7-3)))</f>
        <v/>
      </c>
      <c r="P132" s="1044" t="s">
        <v>4</v>
      </c>
      <c r="Q132" s="1045" t="str">
        <f>IF(ISERR(INDEX(予選成績,O131,Q131*7)),"",IF(INDEX(予選成績,O131,Q131*7)="","",INDEX(予選成績,O131,Q131*7)))</f>
        <v/>
      </c>
      <c r="R132" s="1043" t="str">
        <f>IF(ISERR(INDEX(予選成績,R131,T131*7-3)),"",IF(INDEX(予選成績,R131,T131*7-3)="","",INDEX(予選成績,R131,T131*7-3)))</f>
        <v/>
      </c>
      <c r="S132" s="1044" t="s">
        <v>4</v>
      </c>
      <c r="T132" s="1045" t="str">
        <f>IF(ISERR(INDEX(予選成績,R131,T131*7)),"",IF(INDEX(予選成績,R131,T131*7)="","",INDEX(予選成績,R131,T131*7)))</f>
        <v/>
      </c>
      <c r="U132" s="1160"/>
      <c r="V132" s="1049"/>
      <c r="W132" s="1161"/>
      <c r="X132" s="1160"/>
      <c r="Y132" s="1049"/>
      <c r="Z132" s="1161"/>
      <c r="AA132" s="1160"/>
      <c r="AB132" s="1049"/>
      <c r="AC132" s="1161"/>
      <c r="AD132" s="1160"/>
      <c r="AE132" s="1049"/>
      <c r="AF132" s="1161"/>
      <c r="AG132" s="1162"/>
      <c r="AH132" s="1044"/>
      <c r="AI132" s="1163"/>
      <c r="AJ132" s="1043" t="str">
        <f>IF(ISERR(INDEX(予選成績,AJ131,AL131*7-3)),"",IF(INDEX(予選成績,AJ131,AL131*7-3)="","",INDEX(予選成績,AJ131,AL131*7-3)))</f>
        <v/>
      </c>
      <c r="AK132" s="1044" t="s">
        <v>4</v>
      </c>
      <c r="AL132" s="1045" t="str">
        <f>IF(ISERR(INDEX(予選成績,AJ131,AL131*7)),"",IF(INDEX(予選成績,AJ131,AL131*7)="","",INDEX(予選成績,AJ131,AL131*7)))</f>
        <v/>
      </c>
      <c r="AM132" s="1043" t="str">
        <f>IF(ISERR(INDEX(予選成績,AM131,AO131*7-3)),"",IF(INDEX(予選成績,AM131,AO131*7-3)="","",INDEX(予選成績,AM131,AO131*7-3)))</f>
        <v/>
      </c>
      <c r="AN132" s="1044" t="s">
        <v>4</v>
      </c>
      <c r="AO132" s="1045" t="str">
        <f>IF(ISERR(INDEX(予選成績,AM131,AO131*7)),"",IF(INDEX(予選成績,AM131,AO131*7)="","",INDEX(予選成績,AM131,AO131*7)))</f>
        <v/>
      </c>
      <c r="AP132" s="1051"/>
      <c r="AQ132" s="1051"/>
      <c r="AR132" s="1051"/>
      <c r="AS132" s="1051"/>
      <c r="AT132" s="1053"/>
      <c r="AU132" s="1054"/>
      <c r="AV132" s="1055"/>
      <c r="AW132" s="1056"/>
      <c r="AX132" s="1057"/>
      <c r="AY132" s="1038"/>
    </row>
    <row r="133" spans="1:51" ht="20.100000000000001" hidden="1" customHeight="1">
      <c r="A133" s="1017" t="s">
        <v>565</v>
      </c>
      <c r="B133" s="1059" t="str">
        <f>IF(A133="","＊＊＊＊＊＊＊＊＊＊",IF(ISNA(VLOOKUP(A133,参加ＴＭ,2,FALSE)),"",VLOOKUP(A133,参加ＴＭ,2,FALSE)))</f>
        <v/>
      </c>
      <c r="C133" s="1058"/>
      <c r="D133" s="1023" t="str">
        <f>IF(C134="","",IF(C134=E134,"△",IF(C134&gt;E134,"○","×")))</f>
        <v/>
      </c>
      <c r="E133" s="1024"/>
      <c r="F133" s="1058"/>
      <c r="G133" s="1023" t="str">
        <f>IF(F134="","",IF(F134=H134,"△",IF(F134&gt;H134,"○","×")))</f>
        <v/>
      </c>
      <c r="H133" s="1024"/>
      <c r="I133" s="1058"/>
      <c r="J133" s="1023" t="str">
        <f>IF(I134="","",IF(I134=K134,"△",IF(I134&gt;K134,"○","×")))</f>
        <v/>
      </c>
      <c r="K133" s="1024"/>
      <c r="L133" s="1058"/>
      <c r="M133" s="1023" t="str">
        <f>IF(L134="","",IF(L134=N134,"△",IF(L134&gt;N134,"○","×")))</f>
        <v/>
      </c>
      <c r="N133" s="1024"/>
      <c r="O133" s="1019"/>
      <c r="P133" s="1020"/>
      <c r="Q133" s="1021"/>
      <c r="R133" s="1022">
        <v>28</v>
      </c>
      <c r="S133" s="1023" t="str">
        <f>IF(R134="","",IF(R134=T134,"△",IF(R134&gt;T134,"○","×")))</f>
        <v/>
      </c>
      <c r="T133" s="1024">
        <v>1</v>
      </c>
      <c r="U133" s="1156"/>
      <c r="V133" s="1109"/>
      <c r="W133" s="1157"/>
      <c r="X133" s="1156"/>
      <c r="Y133" s="1109"/>
      <c r="Z133" s="1157"/>
      <c r="AA133" s="1156"/>
      <c r="AB133" s="1109"/>
      <c r="AC133" s="1157"/>
      <c r="AD133" s="1156"/>
      <c r="AE133" s="1109"/>
      <c r="AF133" s="1157"/>
      <c r="AG133" s="1158"/>
      <c r="AH133" s="1124"/>
      <c r="AI133" s="1159"/>
      <c r="AJ133" s="1022">
        <v>28</v>
      </c>
      <c r="AK133" s="1023" t="str">
        <f>IF(AJ134="","",IF(AJ134=AL134,"△",IF(AJ134&gt;AL134,"○","×")))</f>
        <v/>
      </c>
      <c r="AL133" s="1024">
        <v>1</v>
      </c>
      <c r="AM133" s="1022">
        <v>28</v>
      </c>
      <c r="AN133" s="1023" t="str">
        <f>IF(AM134="","",IF(AM134=AO134,"△",IF(AM134&gt;AO134,"○","×")))</f>
        <v/>
      </c>
      <c r="AO133" s="1024">
        <v>1</v>
      </c>
      <c r="AP133" s="1031">
        <f>COUNTIF($C133:$AI133,"○")</f>
        <v>0</v>
      </c>
      <c r="AQ133" s="1031">
        <f>COUNTIF($C133:$AI133,"△")</f>
        <v>0</v>
      </c>
      <c r="AR133" s="1031">
        <f>COUNTIF($C133:$T133,"×")</f>
        <v>0</v>
      </c>
      <c r="AS133" s="1031">
        <f>AP133*2+AQ133</f>
        <v>0</v>
      </c>
      <c r="AT133" s="1033">
        <f>IF(ISERROR(C134+F134+I134+L134+O134+R134),0,C134+F134+I134+L134+O134+R134+U134+AG134)</f>
        <v>0</v>
      </c>
      <c r="AU133" s="1034" t="s">
        <v>4</v>
      </c>
      <c r="AV133" s="1035">
        <f>IF(ISERROR(E134+H134+K134+N134+Q134+T134),0,E134+H134+K134+N134+Q134+T134+W134+AI134)</f>
        <v>0</v>
      </c>
      <c r="AW133" s="1036" t="str">
        <f>IF(SUM(Hブロック)=700,"",RANK(AY133,Hブロック))</f>
        <v/>
      </c>
      <c r="AX133" s="1037"/>
      <c r="AY133" s="1038">
        <f>AS133*10000000+AT133*100000+AX133*100+(100-AV133)</f>
        <v>100</v>
      </c>
    </row>
    <row r="134" spans="1:51" ht="20.100000000000001" hidden="1" customHeight="1">
      <c r="A134" s="1017"/>
      <c r="B134" s="1063"/>
      <c r="C134" s="1043" t="str">
        <f>IF(Q126="","",Q126)</f>
        <v/>
      </c>
      <c r="D134" s="1044" t="s">
        <v>4</v>
      </c>
      <c r="E134" s="1045" t="str">
        <f>IF(O126="","",O126)</f>
        <v/>
      </c>
      <c r="F134" s="1043" t="str">
        <f>IF(Q128="","",Q128)</f>
        <v/>
      </c>
      <c r="G134" s="1044" t="s">
        <v>4</v>
      </c>
      <c r="H134" s="1045" t="str">
        <f>IF(O128="","",O128)</f>
        <v/>
      </c>
      <c r="I134" s="1043" t="str">
        <f>IF(Q130="","",Q130)</f>
        <v/>
      </c>
      <c r="J134" s="1044" t="s">
        <v>4</v>
      </c>
      <c r="K134" s="1045" t="str">
        <f>IF(O130="","",O130)</f>
        <v/>
      </c>
      <c r="L134" s="1043" t="str">
        <f>IF(Q132="","",Q132)</f>
        <v/>
      </c>
      <c r="M134" s="1044" t="s">
        <v>4</v>
      </c>
      <c r="N134" s="1045" t="str">
        <f>IF(O132="","",O132)</f>
        <v/>
      </c>
      <c r="O134" s="1040"/>
      <c r="P134" s="1041"/>
      <c r="Q134" s="1042"/>
      <c r="R134" s="1043" t="str">
        <f>IF(ISERR(INDEX(予選成績,R133,T133*7-3)),"",IF(INDEX(予選成績,R133,T133*7-3)="","",INDEX(予選成績,R133,T133*7-3)))</f>
        <v/>
      </c>
      <c r="S134" s="1044" t="s">
        <v>4</v>
      </c>
      <c r="T134" s="1045" t="str">
        <f>IF(ISERR(INDEX(予選成績,R133,T133*7)),"",IF(INDEX(予選成績,R133,T133*7)="","",INDEX(予選成績,R133,T133*7)))</f>
        <v/>
      </c>
      <c r="U134" s="1160"/>
      <c r="V134" s="1049"/>
      <c r="W134" s="1161"/>
      <c r="X134" s="1160"/>
      <c r="Y134" s="1049"/>
      <c r="Z134" s="1161"/>
      <c r="AA134" s="1160"/>
      <c r="AB134" s="1049"/>
      <c r="AC134" s="1161"/>
      <c r="AD134" s="1160"/>
      <c r="AE134" s="1049"/>
      <c r="AF134" s="1161"/>
      <c r="AG134" s="1162"/>
      <c r="AH134" s="1044"/>
      <c r="AI134" s="1163"/>
      <c r="AJ134" s="1043" t="str">
        <f>IF(ISERR(INDEX(予選成績,AJ133,AL133*7-3)),"",IF(INDEX(予選成績,AJ133,AL133*7-3)="","",INDEX(予選成績,AJ133,AL133*7-3)))</f>
        <v/>
      </c>
      <c r="AK134" s="1044" t="s">
        <v>4</v>
      </c>
      <c r="AL134" s="1045" t="str">
        <f>IF(ISERR(INDEX(予選成績,AJ133,AL133*7)),"",IF(INDEX(予選成績,AJ133,AL133*7)="","",INDEX(予選成績,AJ133,AL133*7)))</f>
        <v/>
      </c>
      <c r="AM134" s="1043" t="str">
        <f>IF(ISERR(INDEX(予選成績,AM133,AO133*7-3)),"",IF(INDEX(予選成績,AM133,AO133*7-3)="","",INDEX(予選成績,AM133,AO133*7-3)))</f>
        <v/>
      </c>
      <c r="AN134" s="1044" t="s">
        <v>4</v>
      </c>
      <c r="AO134" s="1045" t="str">
        <f>IF(ISERR(INDEX(予選成績,AM133,AO133*7)),"",IF(INDEX(予選成績,AM133,AO133*7)="","",INDEX(予選成績,AM133,AO133*7)))</f>
        <v/>
      </c>
      <c r="AP134" s="1051"/>
      <c r="AQ134" s="1051"/>
      <c r="AR134" s="1051"/>
      <c r="AS134" s="1051"/>
      <c r="AT134" s="1053"/>
      <c r="AU134" s="1054"/>
      <c r="AV134" s="1055"/>
      <c r="AW134" s="1056"/>
      <c r="AX134" s="1057"/>
      <c r="AY134" s="1038"/>
    </row>
    <row r="135" spans="1:51" ht="20.100000000000001" hidden="1" customHeight="1">
      <c r="A135" s="1017" t="s">
        <v>658</v>
      </c>
      <c r="B135" s="1059" t="str">
        <f>IF(A135="","＊＊＊＊＊＊＊＊＊＊",IF(ISNA(VLOOKUP(A135,参加ＴＭ,2,FALSE)),"",VLOOKUP(A135,参加ＴＭ,2,FALSE)))</f>
        <v/>
      </c>
      <c r="C135" s="1058"/>
      <c r="D135" s="1023" t="str">
        <f>IF(C136="","",IF(C136=E136,"△",IF(C136&gt;E136,"○","×")))</f>
        <v/>
      </c>
      <c r="E135" s="1024"/>
      <c r="F135" s="1058"/>
      <c r="G135" s="1023" t="str">
        <f>IF(F136="","",IF(F136=H136,"△",IF(F136&gt;H136,"○","×")))</f>
        <v/>
      </c>
      <c r="H135" s="1024"/>
      <c r="I135" s="1058"/>
      <c r="J135" s="1023" t="str">
        <f>IF(I136="","",IF(I136=K136,"△",IF(I136&gt;K136,"○","×")))</f>
        <v/>
      </c>
      <c r="K135" s="1061"/>
      <c r="L135" s="1058"/>
      <c r="M135" s="1023" t="str">
        <f>IF(L136="","",IF(L136=N136,"△",IF(L136&gt;N136,"○","×")))</f>
        <v/>
      </c>
      <c r="N135" s="1024"/>
      <c r="O135" s="1058"/>
      <c r="P135" s="1023" t="str">
        <f>IF(O136="","",IF(O136=Q136,"△",IF(O136&gt;Q136,"○","×")))</f>
        <v/>
      </c>
      <c r="Q135" s="1061"/>
      <c r="R135" s="1066"/>
      <c r="S135" s="1067"/>
      <c r="T135" s="1068"/>
      <c r="U135" s="1156"/>
      <c r="V135" s="1109"/>
      <c r="W135" s="1157"/>
      <c r="X135" s="1156"/>
      <c r="Y135" s="1109"/>
      <c r="Z135" s="1157"/>
      <c r="AA135" s="1156"/>
      <c r="AB135" s="1109"/>
      <c r="AC135" s="1157"/>
      <c r="AD135" s="1156"/>
      <c r="AE135" s="1109"/>
      <c r="AF135" s="1157"/>
      <c r="AG135" s="1158"/>
      <c r="AH135" s="1124"/>
      <c r="AI135" s="1159"/>
      <c r="AJ135" s="1066"/>
      <c r="AK135" s="1067"/>
      <c r="AL135" s="1068"/>
      <c r="AM135" s="1066"/>
      <c r="AN135" s="1067"/>
      <c r="AO135" s="1068"/>
      <c r="AP135" s="1031">
        <f>COUNTIF($C135:$AI135,"○")</f>
        <v>0</v>
      </c>
      <c r="AQ135" s="1031">
        <f>COUNTIF($C135:$AI135,"△")</f>
        <v>0</v>
      </c>
      <c r="AR135" s="1031">
        <f>COUNTIF($C135:$T135,"×")</f>
        <v>0</v>
      </c>
      <c r="AS135" s="1031">
        <f>AP135*2+AQ135</f>
        <v>0</v>
      </c>
      <c r="AT135" s="1033">
        <f>IF(ISERROR(C136+F136+I136+L136+O136+R136),0,C136+F136+I136+L136+O136+R136+U136+AG136)</f>
        <v>0</v>
      </c>
      <c r="AU135" s="1034" t="s">
        <v>4</v>
      </c>
      <c r="AV135" s="1035">
        <f>IF(ISERROR(E136+H136+K136+N136+Q136+T136),0,E136+H136+K136+N136+Q136+T136+W136+AI136)</f>
        <v>0</v>
      </c>
      <c r="AW135" s="1036" t="str">
        <f>IF(SUM(Hブロック)=700,"",RANK(AY135,Hブロック))</f>
        <v/>
      </c>
      <c r="AX135" s="1037"/>
      <c r="AY135" s="1038">
        <f>AS135*10000000+AT135*100000+AX135*100+(100-AV135)</f>
        <v>100</v>
      </c>
    </row>
    <row r="136" spans="1:51" ht="20.100000000000001" hidden="1" customHeight="1">
      <c r="A136" s="1017"/>
      <c r="B136" s="1063"/>
      <c r="C136" s="1043" t="str">
        <f>IF(T126="","",T126)</f>
        <v/>
      </c>
      <c r="D136" s="1044" t="s">
        <v>4</v>
      </c>
      <c r="E136" s="1045" t="str">
        <f>IF(R126="","",R126)</f>
        <v/>
      </c>
      <c r="F136" s="1043" t="str">
        <f>IF(T128="","",T128)</f>
        <v/>
      </c>
      <c r="G136" s="1044" t="s">
        <v>4</v>
      </c>
      <c r="H136" s="1045" t="str">
        <f>IF(R128="","",R128)</f>
        <v/>
      </c>
      <c r="I136" s="1043" t="str">
        <f>IF(T130="","",T130)</f>
        <v/>
      </c>
      <c r="J136" s="1044" t="s">
        <v>4</v>
      </c>
      <c r="K136" s="1064" t="str">
        <f>IF(R130="","",R130)</f>
        <v/>
      </c>
      <c r="L136" s="1043" t="str">
        <f>IF(T132="","",T132)</f>
        <v/>
      </c>
      <c r="M136" s="1044" t="s">
        <v>4</v>
      </c>
      <c r="N136" s="1045" t="str">
        <f>IF(R132="","",R132)</f>
        <v/>
      </c>
      <c r="O136" s="1043" t="str">
        <f>IF(T134="","",T134)</f>
        <v/>
      </c>
      <c r="P136" s="1044" t="s">
        <v>4</v>
      </c>
      <c r="Q136" s="1064" t="str">
        <f>IF(R134="","",R134)</f>
        <v/>
      </c>
      <c r="R136" s="1069"/>
      <c r="S136" s="1070"/>
      <c r="T136" s="1071"/>
      <c r="U136" s="1160"/>
      <c r="V136" s="1049"/>
      <c r="W136" s="1161"/>
      <c r="X136" s="1160"/>
      <c r="Y136" s="1049"/>
      <c r="Z136" s="1161"/>
      <c r="AA136" s="1160"/>
      <c r="AB136" s="1049"/>
      <c r="AC136" s="1161"/>
      <c r="AD136" s="1160"/>
      <c r="AE136" s="1049"/>
      <c r="AF136" s="1161"/>
      <c r="AG136" s="1162"/>
      <c r="AH136" s="1044"/>
      <c r="AI136" s="1163"/>
      <c r="AJ136" s="1069"/>
      <c r="AK136" s="1070"/>
      <c r="AL136" s="1071"/>
      <c r="AM136" s="1069"/>
      <c r="AN136" s="1070"/>
      <c r="AO136" s="1071"/>
      <c r="AP136" s="1051"/>
      <c r="AQ136" s="1051"/>
      <c r="AR136" s="1051"/>
      <c r="AS136" s="1051"/>
      <c r="AT136" s="1053"/>
      <c r="AU136" s="1054"/>
      <c r="AV136" s="1055"/>
      <c r="AW136" s="1056"/>
      <c r="AX136" s="1057"/>
      <c r="AY136" s="1038"/>
    </row>
    <row r="137" spans="1:51" ht="20.100000000000001" hidden="1" customHeight="1">
      <c r="A137" s="1017" t="s">
        <v>659</v>
      </c>
      <c r="B137" s="1059" t="str">
        <f>IF(A137="","＊＊＊＊＊＊＊＊＊＊",IF(ISNA(VLOOKUP(A137,参加ＴＭ,2,FALSE)),"",VLOOKUP(A137,参加ＴＭ,2,FALSE)))</f>
        <v/>
      </c>
      <c r="C137" s="1164"/>
      <c r="D137" s="1124" t="str">
        <f>IF(C138="","",IF(C138=E138,"△",IF(C138&gt;E138,"○","×")))</f>
        <v/>
      </c>
      <c r="E137" s="1159"/>
      <c r="F137" s="1164"/>
      <c r="G137" s="1124" t="str">
        <f>IF(F138="","",IF(F138=H138,"△",IF(F138&gt;H138,"○","×")))</f>
        <v/>
      </c>
      <c r="H137" s="1159"/>
      <c r="I137" s="1164"/>
      <c r="J137" s="1124" t="str">
        <f>IF(I138="","",IF(I138=K138,"△",IF(I138&gt;K138,"○","×")))</f>
        <v/>
      </c>
      <c r="K137" s="1165"/>
      <c r="L137" s="1164"/>
      <c r="M137" s="1124" t="str">
        <f>IF(L138="","",IF(L138=N138,"△",IF(L138&gt;N138,"○","×")))</f>
        <v/>
      </c>
      <c r="N137" s="1165"/>
      <c r="O137" s="1164"/>
      <c r="P137" s="1124" t="str">
        <f>IF(O138="","",IF(O138=Q138,"△",IF(O138&gt;Q138,"○","×")))</f>
        <v/>
      </c>
      <c r="Q137" s="1165"/>
      <c r="R137" s="1164"/>
      <c r="S137" s="1124" t="str">
        <f>IF(R138="","",IF(R138=T138,"△",IF(R138&gt;T138,"○","×")))</f>
        <v/>
      </c>
      <c r="T137" s="1165"/>
      <c r="U137" s="1166"/>
      <c r="V137" s="1167"/>
      <c r="W137" s="1168"/>
      <c r="X137" s="1169"/>
      <c r="Y137" s="1169"/>
      <c r="Z137" s="1169"/>
      <c r="AA137" s="1169"/>
      <c r="AB137" s="1169"/>
      <c r="AC137" s="1169"/>
      <c r="AD137" s="1169"/>
      <c r="AE137" s="1169"/>
      <c r="AF137" s="1169"/>
      <c r="AG137" s="1166"/>
      <c r="AH137" s="1167"/>
      <c r="AI137" s="1168"/>
      <c r="AJ137" s="1164"/>
      <c r="AK137" s="1124" t="str">
        <f>IF(AJ138="","",IF(AJ138=AL138,"△",IF(AJ138&gt;AL138,"○","×")))</f>
        <v/>
      </c>
      <c r="AL137" s="1165"/>
      <c r="AM137" s="1164"/>
      <c r="AN137" s="1124" t="str">
        <f>IF(AM138="","",IF(AM138=AO138,"△",IF(AM138&gt;AO138,"○","×")))</f>
        <v/>
      </c>
      <c r="AO137" s="1165"/>
      <c r="AP137" s="1031">
        <f>COUNTIF($C137:$AI137,"○")</f>
        <v>0</v>
      </c>
      <c r="AQ137" s="1031">
        <f>COUNTIF($C137:$AI137,"△")</f>
        <v>0</v>
      </c>
      <c r="AR137" s="1031">
        <f>COUNTIF($C137:$AI137,"×")</f>
        <v>0</v>
      </c>
      <c r="AS137" s="1031">
        <f>AP137*2+AQ137</f>
        <v>0</v>
      </c>
      <c r="AT137" s="1033">
        <f>IF(ISERROR(C138+F138+I138+L138+O138+R138),0,C138+F138+I138+L138+O138+R138+U138+AG138)</f>
        <v>0</v>
      </c>
      <c r="AU137" s="1078" t="s">
        <v>4</v>
      </c>
      <c r="AV137" s="1079">
        <f>IF(ISERROR(E138+H138+K138+N138+Q138+T138),0,E138+H138+K138+N138+Q138+T138+W138+AI138)</f>
        <v>0</v>
      </c>
      <c r="AW137" s="1170" t="str">
        <f>IF(SUM(Hブロック)=700,"",RANK(AY137,Hブロック))</f>
        <v/>
      </c>
      <c r="AX137" s="1037"/>
      <c r="AY137" s="1038">
        <f>AS137*10000000+AT137*100000+AX137*100+(100-AV137)</f>
        <v>100</v>
      </c>
    </row>
    <row r="138" spans="1:51" ht="20.100000000000001" hidden="1" customHeight="1">
      <c r="A138" s="1017"/>
      <c r="B138" s="1063"/>
      <c r="C138" s="1162" t="str">
        <f>IF(W126="","",W126)</f>
        <v/>
      </c>
      <c r="D138" s="1044" t="s">
        <v>4</v>
      </c>
      <c r="E138" s="1163" t="str">
        <f>IF(U126="","",U126)</f>
        <v/>
      </c>
      <c r="F138" s="1162" t="str">
        <f>IF(W128="","",W128)</f>
        <v/>
      </c>
      <c r="G138" s="1044" t="s">
        <v>4</v>
      </c>
      <c r="H138" s="1163" t="str">
        <f>IF(U128="","",U128)</f>
        <v/>
      </c>
      <c r="I138" s="1162" t="str">
        <f>IF(W130="","",W130)</f>
        <v/>
      </c>
      <c r="J138" s="1044" t="s">
        <v>4</v>
      </c>
      <c r="K138" s="1171" t="str">
        <f>IF(U130="","",U130)</f>
        <v/>
      </c>
      <c r="L138" s="1162" t="str">
        <f>IF(W132="","",W132)</f>
        <v/>
      </c>
      <c r="M138" s="1044" t="s">
        <v>4</v>
      </c>
      <c r="N138" s="1171" t="str">
        <f>IF(U132="","",U132)</f>
        <v/>
      </c>
      <c r="O138" s="1162"/>
      <c r="P138" s="1044"/>
      <c r="Q138" s="1171"/>
      <c r="R138" s="1162"/>
      <c r="S138" s="1044"/>
      <c r="T138" s="1171"/>
      <c r="U138" s="1172"/>
      <c r="V138" s="1173"/>
      <c r="W138" s="1174"/>
      <c r="X138" s="1175"/>
      <c r="Y138" s="1175"/>
      <c r="Z138" s="1175"/>
      <c r="AA138" s="1175"/>
      <c r="AB138" s="1175"/>
      <c r="AC138" s="1175"/>
      <c r="AD138" s="1175"/>
      <c r="AE138" s="1175"/>
      <c r="AF138" s="1175"/>
      <c r="AG138" s="1172"/>
      <c r="AH138" s="1173"/>
      <c r="AI138" s="1174"/>
      <c r="AJ138" s="1162"/>
      <c r="AK138" s="1044"/>
      <c r="AL138" s="1171"/>
      <c r="AM138" s="1162"/>
      <c r="AN138" s="1044"/>
      <c r="AO138" s="1171"/>
      <c r="AP138" s="1051"/>
      <c r="AQ138" s="1051"/>
      <c r="AR138" s="1051"/>
      <c r="AS138" s="1051"/>
      <c r="AT138" s="1053"/>
      <c r="AU138" s="1080"/>
      <c r="AV138" s="1081"/>
      <c r="AW138" s="1176"/>
      <c r="AX138" s="1057"/>
      <c r="AY138" s="1038"/>
    </row>
    <row r="139" spans="1:51" ht="19.5" hidden="1" customHeight="1">
      <c r="R139" s="1083"/>
      <c r="S139" s="1083"/>
      <c r="T139" s="1083"/>
      <c r="U139" s="1083"/>
      <c r="V139" s="1083"/>
      <c r="W139" s="1083"/>
      <c r="X139" s="1083"/>
      <c r="Y139" s="1083"/>
      <c r="Z139" s="1083"/>
      <c r="AA139" s="1083"/>
      <c r="AB139" s="1083"/>
      <c r="AC139" s="1083"/>
      <c r="AD139" s="1083"/>
      <c r="AE139" s="1083"/>
      <c r="AF139" s="1083"/>
      <c r="AG139" s="1083"/>
      <c r="AH139" s="1083"/>
      <c r="AI139" s="1083"/>
      <c r="AJ139" s="1083"/>
      <c r="AK139" s="1083"/>
      <c r="AL139" s="1083"/>
      <c r="AM139" s="1083"/>
      <c r="AN139" s="1083"/>
      <c r="AO139" s="1083"/>
    </row>
    <row r="140" spans="1:51" s="258" customFormat="1" ht="19.5" hidden="1" customHeight="1">
      <c r="A140" s="1005" t="s">
        <v>726</v>
      </c>
      <c r="B140" s="1006"/>
      <c r="D140" s="652"/>
      <c r="G140" s="652"/>
      <c r="J140" s="652"/>
      <c r="M140" s="652"/>
      <c r="P140" s="652"/>
      <c r="R140" s="1085"/>
      <c r="S140" s="1085"/>
      <c r="T140" s="1085"/>
      <c r="U140" s="1085"/>
      <c r="V140" s="1085"/>
      <c r="W140" s="1085"/>
      <c r="X140" s="1085"/>
      <c r="Y140" s="1085"/>
      <c r="Z140" s="1085"/>
      <c r="AA140" s="1085"/>
      <c r="AB140" s="1085"/>
      <c r="AC140" s="1085"/>
      <c r="AD140" s="1085"/>
      <c r="AE140" s="1085"/>
      <c r="AF140" s="1085"/>
      <c r="AG140" s="1085"/>
      <c r="AH140" s="1085"/>
      <c r="AI140" s="1085"/>
      <c r="AJ140" s="1085"/>
      <c r="AK140" s="1085"/>
      <c r="AL140" s="1085"/>
      <c r="AM140" s="1085"/>
      <c r="AN140" s="1085"/>
      <c r="AO140" s="1085"/>
      <c r="AT140" s="1007"/>
      <c r="AU140" s="1008"/>
      <c r="AV140" s="1007"/>
      <c r="AW140" s="1006"/>
      <c r="AX140" s="1006"/>
    </row>
    <row r="141" spans="1:51" s="258" customFormat="1" ht="19.5" hidden="1" customHeight="1">
      <c r="A141" s="1009" t="s">
        <v>5</v>
      </c>
      <c r="B141" s="1009"/>
      <c r="C141" s="1010">
        <v>1</v>
      </c>
      <c r="D141" s="1010"/>
      <c r="E141" s="1010"/>
      <c r="F141" s="1010">
        <v>2</v>
      </c>
      <c r="G141" s="1010"/>
      <c r="H141" s="1010"/>
      <c r="I141" s="1010">
        <v>3</v>
      </c>
      <c r="J141" s="1010"/>
      <c r="K141" s="1010"/>
      <c r="L141" s="1010">
        <v>4</v>
      </c>
      <c r="M141" s="1010"/>
      <c r="N141" s="1010"/>
      <c r="O141" s="1010">
        <v>5</v>
      </c>
      <c r="P141" s="1010"/>
      <c r="Q141" s="1010"/>
      <c r="R141" s="1010">
        <v>6</v>
      </c>
      <c r="S141" s="1010"/>
      <c r="T141" s="1010"/>
      <c r="U141" s="1010">
        <v>7</v>
      </c>
      <c r="V141" s="1010"/>
      <c r="W141" s="1010"/>
      <c r="X141" s="1014"/>
      <c r="Y141" s="1014"/>
      <c r="Z141" s="1014"/>
      <c r="AA141" s="1014"/>
      <c r="AB141" s="1014"/>
      <c r="AC141" s="1014"/>
      <c r="AD141" s="1014"/>
      <c r="AE141" s="1014"/>
      <c r="AF141" s="1014"/>
      <c r="AG141" s="1014"/>
      <c r="AH141" s="1014"/>
      <c r="AI141" s="1014"/>
      <c r="AJ141" s="1010">
        <v>6</v>
      </c>
      <c r="AK141" s="1010"/>
      <c r="AL141" s="1010"/>
      <c r="AM141" s="1010">
        <v>6</v>
      </c>
      <c r="AN141" s="1010"/>
      <c r="AO141" s="1010"/>
      <c r="AP141" s="1015" t="s">
        <v>1</v>
      </c>
      <c r="AQ141" s="1015" t="s">
        <v>2</v>
      </c>
      <c r="AR141" s="1015" t="s">
        <v>3</v>
      </c>
      <c r="AS141" s="1016" t="s">
        <v>0</v>
      </c>
      <c r="AT141" s="1010" t="s">
        <v>7</v>
      </c>
      <c r="AU141" s="1010"/>
      <c r="AV141" s="1010"/>
      <c r="AW141" s="1016" t="s">
        <v>6</v>
      </c>
      <c r="AX141" s="1016" t="s">
        <v>42</v>
      </c>
    </row>
    <row r="142" spans="1:51" ht="19.5" hidden="1" customHeight="1">
      <c r="A142" s="1017" t="s">
        <v>101</v>
      </c>
      <c r="B142" s="1059" t="str">
        <f>IF(A142="","＊＊＊＊＊＊＊＊＊＊",IF(ISNA(VLOOKUP(A142,参加ＴＭ,2,FALSE)),"",VLOOKUP(A142,参加ＴＭ,2,FALSE)))</f>
        <v/>
      </c>
      <c r="C142" s="1019"/>
      <c r="D142" s="1020"/>
      <c r="E142" s="1021"/>
      <c r="F142" s="1022">
        <v>26</v>
      </c>
      <c r="G142" s="1023" t="str">
        <f>IF(F143="","",IF(F143=H143,"△",IF(F143&gt;H143,"○","×")))</f>
        <v/>
      </c>
      <c r="H142" s="1024">
        <v>2</v>
      </c>
      <c r="I142" s="1022">
        <v>31</v>
      </c>
      <c r="J142" s="1023" t="str">
        <f>IF(I143="","",IF(I143=K143,"△",IF(I143&gt;K143,"○","×")))</f>
        <v/>
      </c>
      <c r="K142" s="1024">
        <v>3</v>
      </c>
      <c r="L142" s="1022">
        <v>36</v>
      </c>
      <c r="M142" s="1023" t="str">
        <f>IF(L143="","",IF(L143=N143,"△",IF(L143&gt;N143,"○","×")))</f>
        <v/>
      </c>
      <c r="N142" s="1024">
        <v>3</v>
      </c>
      <c r="O142" s="1022">
        <v>33</v>
      </c>
      <c r="P142" s="1023" t="str">
        <f>IF(O143="","",IF(O143=Q143,"△",IF(O143&gt;Q143,"○","×")))</f>
        <v/>
      </c>
      <c r="Q142" s="1024">
        <v>2</v>
      </c>
      <c r="R142" s="1022">
        <v>39</v>
      </c>
      <c r="S142" s="1023" t="str">
        <f>IF(R143="","",IF(R143=T143,"△",IF(R143&gt;T143,"○","×")))</f>
        <v/>
      </c>
      <c r="T142" s="1024">
        <v>3</v>
      </c>
      <c r="U142" s="1022">
        <v>28</v>
      </c>
      <c r="V142" s="1023" t="str">
        <f>IF(U143="","",IF(U143=W143,"△",IF(U143&gt;W143,"○","×")))</f>
        <v/>
      </c>
      <c r="W142" s="1024">
        <v>3</v>
      </c>
      <c r="X142" s="1177"/>
      <c r="Y142" s="1178"/>
      <c r="Z142" s="1179"/>
      <c r="AA142" s="1177"/>
      <c r="AB142" s="1178"/>
      <c r="AC142" s="1179"/>
      <c r="AD142" s="1177"/>
      <c r="AE142" s="1178"/>
      <c r="AF142" s="1179"/>
      <c r="AG142" s="1177"/>
      <c r="AH142" s="1178"/>
      <c r="AI142" s="1179"/>
      <c r="AJ142" s="1022">
        <v>39</v>
      </c>
      <c r="AK142" s="1023" t="str">
        <f>IF(AJ143="","",IF(AJ143=AL143,"△",IF(AJ143&gt;AL143,"○","×")))</f>
        <v/>
      </c>
      <c r="AL142" s="1024">
        <v>3</v>
      </c>
      <c r="AM142" s="1022">
        <v>39</v>
      </c>
      <c r="AN142" s="1023" t="str">
        <f>IF(AM143="","",IF(AM143=AO143,"△",IF(AM143&gt;AO143,"○","×")))</f>
        <v/>
      </c>
      <c r="AO142" s="1024">
        <v>3</v>
      </c>
      <c r="AP142" s="1031">
        <f>COUNTIF($C142:$W142,"○")</f>
        <v>0</v>
      </c>
      <c r="AQ142" s="1031">
        <f>COUNTIF($C142:$W142,"△")</f>
        <v>0</v>
      </c>
      <c r="AR142" s="1031">
        <f>COUNTIF($C142:$W142,"×")</f>
        <v>0</v>
      </c>
      <c r="AS142" s="1031">
        <f>AP142*2+AQ142</f>
        <v>0</v>
      </c>
      <c r="AT142" s="1033">
        <f>IF(ISERROR(C143+F143+I143+L143+O143+R143),0,C143+F143+I143+L143+O143+R143+U143)</f>
        <v>0</v>
      </c>
      <c r="AU142" s="1034" t="s">
        <v>4</v>
      </c>
      <c r="AV142" s="1035">
        <f>IF(ISERROR(E143+H143+K143+N143+Q143+T143),0,E143+H143+K143+N143+Q143+T143+W143)</f>
        <v>0</v>
      </c>
      <c r="AW142" s="1036">
        <f>IF(SUM(Ｉブロック)=600,"",RANK(AY142,Ｉブロック))</f>
        <v>1</v>
      </c>
      <c r="AX142" s="1037"/>
      <c r="AY142" s="1038">
        <f>AS142*10000000+AT142*100000+AX142*100+(100-AV142)</f>
        <v>100</v>
      </c>
    </row>
    <row r="143" spans="1:51" ht="19.5" hidden="1" customHeight="1">
      <c r="A143" s="1017"/>
      <c r="B143" s="1063"/>
      <c r="C143" s="1040"/>
      <c r="D143" s="1041"/>
      <c r="E143" s="1042"/>
      <c r="F143" s="1043" t="str">
        <f>IF(ISERR(INDEX(予選成績,F142,H142*7-3)),"",IF(INDEX(予選成績,F142,H142*7-3)="","",INDEX(予選成績,F142,H142*7-3)))</f>
        <v/>
      </c>
      <c r="G143" s="1044" t="s">
        <v>4</v>
      </c>
      <c r="H143" s="1045" t="str">
        <f>IF(ISERR(INDEX(予選成績,F142,H142*7)),"",IF(INDEX(予選成績,F142,H142*7)="","",INDEX(予選成績,F142,H142*7)))</f>
        <v/>
      </c>
      <c r="I143" s="1043" t="str">
        <f>IF(ISERR(INDEX(予選成績,I142,K142*7-3)),"",IF(INDEX(予選成績,I142,K142*7-3)="","",INDEX(予選成績,I142,K142*7-3)))</f>
        <v/>
      </c>
      <c r="J143" s="1044" t="s">
        <v>4</v>
      </c>
      <c r="K143" s="1045" t="str">
        <f>IF(ISERR(INDEX(予選成績,I142,K142*7)),"",IF(INDEX(予選成績,I142,K142*7)="","",INDEX(予選成績,I142,K142*7)))</f>
        <v/>
      </c>
      <c r="L143" s="1043" t="str">
        <f>IF(ISERR(INDEX(予選成績,L142,N142*7-3)),"",IF(INDEX(予選成績,L142,N142*7-3)="","",INDEX(予選成績,L142,N142*7-3)))</f>
        <v/>
      </c>
      <c r="M143" s="1044" t="s">
        <v>4</v>
      </c>
      <c r="N143" s="1045" t="str">
        <f>IF(ISERR(INDEX(予選成績,L142,N142*7)),"",IF(INDEX(予選成績,L142,N142*7)="","",INDEX(予選成績,L142,N142*7)))</f>
        <v/>
      </c>
      <c r="O143" s="1043" t="str">
        <f>IF(ISERR(INDEX(予選成績,O142,Q142*7-3)),"",IF(INDEX(予選成績,O142,Q142*7-3)="","",INDEX(予選成績,O142,Q142*7-3)))</f>
        <v/>
      </c>
      <c r="P143" s="1044" t="s">
        <v>4</v>
      </c>
      <c r="Q143" s="1045" t="str">
        <f>IF(ISERR(INDEX(予選成績,O142,Q142*7)),"",IF(INDEX(予選成績,O142,Q142*7)="","",INDEX(予選成績,O142,Q142*7)))</f>
        <v/>
      </c>
      <c r="R143" s="1043" t="str">
        <f>IF(ISERR(INDEX(予選成績,R142,T142*7-3)),"",IF(INDEX(予選成績,R142,T142*7-3)="","",INDEX(予選成績,R142,T142*7-3)))</f>
        <v/>
      </c>
      <c r="S143" s="1044" t="s">
        <v>4</v>
      </c>
      <c r="T143" s="1045" t="str">
        <f>IF(ISERR(INDEX(予選成績,R142,T142*7)),"",IF(INDEX(予選成績,R142,T142*7)="","",INDEX(予選成績,R142,T142*7)))</f>
        <v/>
      </c>
      <c r="U143" s="1043" t="str">
        <f>IF(ISERR(INDEX(予選成績,U142,W142*7-3)),"",IF(INDEX(予選成績,U142,W142*7-3)="","",INDEX(予選成績,U142,W142*7-3)))</f>
        <v/>
      </c>
      <c r="V143" s="1044" t="s">
        <v>4</v>
      </c>
      <c r="W143" s="1045" t="str">
        <f>IF(ISERR(INDEX(予選成績,U142,W142*7)),"",IF(INDEX(予選成績,U142,W142*7)="","",INDEX(予選成績,U142,W142*7)))</f>
        <v/>
      </c>
      <c r="X143" s="1180"/>
      <c r="Y143" s="1181"/>
      <c r="Z143" s="1182"/>
      <c r="AA143" s="1180"/>
      <c r="AB143" s="1181"/>
      <c r="AC143" s="1182"/>
      <c r="AD143" s="1180"/>
      <c r="AE143" s="1181"/>
      <c r="AF143" s="1182"/>
      <c r="AG143" s="1180"/>
      <c r="AH143" s="1181"/>
      <c r="AI143" s="1182"/>
      <c r="AJ143" s="1043" t="str">
        <f>IF(ISERR(INDEX(予選成績,AJ142,AL142*7-3)),"",IF(INDEX(予選成績,AJ142,AL142*7-3)="","",INDEX(予選成績,AJ142,AL142*7-3)))</f>
        <v/>
      </c>
      <c r="AK143" s="1044" t="s">
        <v>4</v>
      </c>
      <c r="AL143" s="1045" t="str">
        <f>IF(ISERR(INDEX(予選成績,AJ142,AL142*7)),"",IF(INDEX(予選成績,AJ142,AL142*7)="","",INDEX(予選成績,AJ142,AL142*7)))</f>
        <v/>
      </c>
      <c r="AM143" s="1043" t="str">
        <f>IF(ISERR(INDEX(予選成績,AM142,AO142*7-3)),"",IF(INDEX(予選成績,AM142,AO142*7-3)="","",INDEX(予選成績,AM142,AO142*7-3)))</f>
        <v/>
      </c>
      <c r="AN143" s="1044" t="s">
        <v>4</v>
      </c>
      <c r="AO143" s="1045" t="str">
        <f>IF(ISERR(INDEX(予選成績,AM142,AO142*7)),"",IF(INDEX(予選成績,AM142,AO142*7)="","",INDEX(予選成績,AM142,AO142*7)))</f>
        <v/>
      </c>
      <c r="AP143" s="1051"/>
      <c r="AQ143" s="1051"/>
      <c r="AR143" s="1051"/>
      <c r="AS143" s="1051"/>
      <c r="AT143" s="1053"/>
      <c r="AU143" s="1054"/>
      <c r="AV143" s="1055"/>
      <c r="AW143" s="1056"/>
      <c r="AX143" s="1057"/>
      <c r="AY143" s="1038"/>
    </row>
    <row r="144" spans="1:51" ht="19.5" hidden="1" customHeight="1">
      <c r="A144" s="1017" t="s">
        <v>102</v>
      </c>
      <c r="B144" s="1059" t="str">
        <f>IF(A144="","＊＊＊＊＊＊＊＊＊＊",IF(ISNA(VLOOKUP(A144,参加ＴＭ,2,FALSE)),"",VLOOKUP(A144,参加ＴＭ,2,FALSE)))</f>
        <v/>
      </c>
      <c r="C144" s="1058"/>
      <c r="D144" s="1023" t="str">
        <f>IF(C145="","",IF(C145=E145,"△",IF(C145&gt;E145,"○","×")))</f>
        <v/>
      </c>
      <c r="E144" s="1024"/>
      <c r="F144" s="1019"/>
      <c r="G144" s="1020"/>
      <c r="H144" s="1021"/>
      <c r="I144" s="1022">
        <v>29</v>
      </c>
      <c r="J144" s="1023" t="str">
        <f>IF(I145="","",IF(I145=K145,"△",IF(I145&gt;K145,"○","×")))</f>
        <v/>
      </c>
      <c r="K144" s="1024">
        <v>2</v>
      </c>
      <c r="L144" s="1022">
        <v>34</v>
      </c>
      <c r="M144" s="1023" t="str">
        <f>IF(L145="","",IF(L145=N145,"△",IF(L145&gt;N145,"○","×")))</f>
        <v/>
      </c>
      <c r="N144" s="1024">
        <v>2</v>
      </c>
      <c r="O144" s="1022">
        <v>31</v>
      </c>
      <c r="P144" s="1023" t="str">
        <f>IF(O145="","",IF(O145=Q145,"△",IF(O145&gt;Q145,"○","×")))</f>
        <v/>
      </c>
      <c r="Q144" s="1024">
        <v>2</v>
      </c>
      <c r="R144" s="1022">
        <v>37</v>
      </c>
      <c r="S144" s="1023" t="str">
        <f>IF(R145="","",IF(R145=T145,"△",IF(R145&gt;T145,"○","×")))</f>
        <v/>
      </c>
      <c r="T144" s="1024">
        <v>3</v>
      </c>
      <c r="U144" s="1022">
        <v>40</v>
      </c>
      <c r="V144" s="1023" t="str">
        <f>IF(U145="","",IF(U145=W145,"△",IF(U145&gt;W145,"○","×")))</f>
        <v/>
      </c>
      <c r="W144" s="1024">
        <v>2</v>
      </c>
      <c r="X144" s="1177"/>
      <c r="Y144" s="1178"/>
      <c r="Z144" s="1179"/>
      <c r="AA144" s="1177"/>
      <c r="AB144" s="1178"/>
      <c r="AC144" s="1179"/>
      <c r="AD144" s="1177"/>
      <c r="AE144" s="1178"/>
      <c r="AF144" s="1179"/>
      <c r="AG144" s="1177"/>
      <c r="AH144" s="1178"/>
      <c r="AI144" s="1179"/>
      <c r="AJ144" s="1022">
        <v>37</v>
      </c>
      <c r="AK144" s="1023" t="str">
        <f>IF(AJ145="","",IF(AJ145=AL145,"△",IF(AJ145&gt;AL145,"○","×")))</f>
        <v/>
      </c>
      <c r="AL144" s="1024">
        <v>3</v>
      </c>
      <c r="AM144" s="1022">
        <v>37</v>
      </c>
      <c r="AN144" s="1023" t="str">
        <f>IF(AM145="","",IF(AM145=AO145,"△",IF(AM145&gt;AO145,"○","×")))</f>
        <v/>
      </c>
      <c r="AO144" s="1024">
        <v>3</v>
      </c>
      <c r="AP144" s="1031">
        <f>COUNTIF($C144:$W144,"○")</f>
        <v>0</v>
      </c>
      <c r="AQ144" s="1031">
        <f>COUNTIF($C144:$W144,"△")</f>
        <v>0</v>
      </c>
      <c r="AR144" s="1031">
        <f>COUNTIF($C144:$W144,"×")</f>
        <v>0</v>
      </c>
      <c r="AS144" s="1031">
        <f>AP144*2+AQ144</f>
        <v>0</v>
      </c>
      <c r="AT144" s="1033">
        <f>IF(ISERROR(C145+F145+I145+L145+O145+R145),0,C145+F145+I145+L145+O145+R145+U145)</f>
        <v>0</v>
      </c>
      <c r="AU144" s="1034" t="s">
        <v>4</v>
      </c>
      <c r="AV144" s="1035">
        <f>IF(ISERROR(E145+H145+K145+N145+Q145+T145),0,E145+H145+K145+N145+Q145+T145+W145)</f>
        <v>0</v>
      </c>
      <c r="AW144" s="1036">
        <f>IF(SUM(Ｉブロック)=600,"",RANK(AY144,Ｉブロック))</f>
        <v>1</v>
      </c>
      <c r="AX144" s="1037"/>
      <c r="AY144" s="1038">
        <f>AS144*10000000+AT144*100000+AX144*100+(100-AV144)</f>
        <v>100</v>
      </c>
    </row>
    <row r="145" spans="1:51" ht="19.5" hidden="1" customHeight="1">
      <c r="A145" s="1017"/>
      <c r="B145" s="1063"/>
      <c r="C145" s="1043" t="str">
        <f>IF(H143="","",H143)</f>
        <v/>
      </c>
      <c r="D145" s="1044" t="s">
        <v>4</v>
      </c>
      <c r="E145" s="1045" t="str">
        <f>IF(F143="","",F143)</f>
        <v/>
      </c>
      <c r="F145" s="1040"/>
      <c r="G145" s="1041"/>
      <c r="H145" s="1042"/>
      <c r="I145" s="1043" t="str">
        <f>IF(ISERR(INDEX(予選成績,I144,K144*7-3)),"",IF(INDEX(予選成績,I144,K144*7-3)="","",INDEX(予選成績,I144,K144*7-3)))</f>
        <v/>
      </c>
      <c r="J145" s="1044" t="s">
        <v>4</v>
      </c>
      <c r="K145" s="1045" t="str">
        <f>IF(ISERR(INDEX(予選成績,I144,K144*7)),"",IF(INDEX(予選成績,I144,K144*7)="","",INDEX(予選成績,I144,K144*7)))</f>
        <v/>
      </c>
      <c r="L145" s="1043" t="str">
        <f>IF(ISERR(INDEX(予選成績,L144,N144*7-3)),"",IF(INDEX(予選成績,L144,N144*7-3)="","",INDEX(予選成績,L144,N144*7-3)))</f>
        <v/>
      </c>
      <c r="M145" s="1044" t="s">
        <v>4</v>
      </c>
      <c r="N145" s="1045" t="str">
        <f>IF(ISERR(INDEX(予選成績,L144,N144*7)),"",IF(INDEX(予選成績,L144,N144*7)="","",INDEX(予選成績,L144,N144*7)))</f>
        <v/>
      </c>
      <c r="O145" s="1043" t="str">
        <f>IF(ISERR(INDEX(予選成績,O144,Q144*7-3)),"",IF(INDEX(予選成績,O144,Q144*7-3)="","",INDEX(予選成績,O144,Q144*7-3)))</f>
        <v/>
      </c>
      <c r="P145" s="1044" t="s">
        <v>4</v>
      </c>
      <c r="Q145" s="1045" t="str">
        <f>IF(ISERR(INDEX(予選成績,O144,Q144*7)),"",IF(INDEX(予選成績,O144,Q144*7)="","",INDEX(予選成績,O144,Q144*7)))</f>
        <v/>
      </c>
      <c r="R145" s="1043" t="str">
        <f>IF(ISERR(INDEX(予選成績,R144,T144*7-3)),"",IF(INDEX(予選成績,R144,T144*7-3)="","",INDEX(予選成績,R144,T144*7-3)))</f>
        <v/>
      </c>
      <c r="S145" s="1044" t="s">
        <v>4</v>
      </c>
      <c r="T145" s="1045" t="str">
        <f>IF(ISERR(INDEX(予選成績,R144,T144*7)),"",IF(INDEX(予選成績,R144,T144*7)="","",INDEX(予選成績,R144,T144*7)))</f>
        <v/>
      </c>
      <c r="U145" s="1043" t="str">
        <f>IF(ISERR(INDEX(予選成績,U144,W144*7-3)),"",IF(INDEX(予選成績,U144,W144*7-3)="","",INDEX(予選成績,U144,W144*7-3)))</f>
        <v/>
      </c>
      <c r="V145" s="1044" t="s">
        <v>4</v>
      </c>
      <c r="W145" s="1045" t="str">
        <f>IF(ISERR(INDEX(予選成績,U144,W144*7)),"",IF(INDEX(予選成績,U144,W144*7)="","",INDEX(予選成績,U144,W144*7)))</f>
        <v/>
      </c>
      <c r="X145" s="1180"/>
      <c r="Y145" s="1181"/>
      <c r="Z145" s="1182"/>
      <c r="AA145" s="1180"/>
      <c r="AB145" s="1181"/>
      <c r="AC145" s="1182"/>
      <c r="AD145" s="1180"/>
      <c r="AE145" s="1181"/>
      <c r="AF145" s="1182"/>
      <c r="AG145" s="1180"/>
      <c r="AH145" s="1181"/>
      <c r="AI145" s="1182"/>
      <c r="AJ145" s="1043" t="str">
        <f>IF(ISERR(INDEX(予選成績,AJ144,AL144*7-3)),"",IF(INDEX(予選成績,AJ144,AL144*7-3)="","",INDEX(予選成績,AJ144,AL144*7-3)))</f>
        <v/>
      </c>
      <c r="AK145" s="1044" t="s">
        <v>4</v>
      </c>
      <c r="AL145" s="1045" t="str">
        <f>IF(ISERR(INDEX(予選成績,AJ144,AL144*7)),"",IF(INDEX(予選成績,AJ144,AL144*7)="","",INDEX(予選成績,AJ144,AL144*7)))</f>
        <v/>
      </c>
      <c r="AM145" s="1043" t="str">
        <f>IF(ISERR(INDEX(予選成績,AM144,AO144*7-3)),"",IF(INDEX(予選成績,AM144,AO144*7-3)="","",INDEX(予選成績,AM144,AO144*7-3)))</f>
        <v/>
      </c>
      <c r="AN145" s="1044" t="s">
        <v>4</v>
      </c>
      <c r="AO145" s="1045" t="str">
        <f>IF(ISERR(INDEX(予選成績,AM144,AO144*7)),"",IF(INDEX(予選成績,AM144,AO144*7)="","",INDEX(予選成績,AM144,AO144*7)))</f>
        <v/>
      </c>
      <c r="AP145" s="1051"/>
      <c r="AQ145" s="1051"/>
      <c r="AR145" s="1051"/>
      <c r="AS145" s="1051"/>
      <c r="AT145" s="1053"/>
      <c r="AU145" s="1054"/>
      <c r="AV145" s="1055"/>
      <c r="AW145" s="1056"/>
      <c r="AX145" s="1057"/>
      <c r="AY145" s="1038"/>
    </row>
    <row r="146" spans="1:51" ht="19.5" hidden="1" customHeight="1">
      <c r="A146" s="1017" t="s">
        <v>103</v>
      </c>
      <c r="B146" s="1059" t="str">
        <f>IF(A146="","＊＊＊＊＊＊＊＊＊＊",IF(ISNA(VLOOKUP(A146,参加ＴＭ,2,FALSE)),"",VLOOKUP(A146,参加ＴＭ,2,FALSE)))</f>
        <v/>
      </c>
      <c r="C146" s="1058"/>
      <c r="D146" s="1023" t="str">
        <f>IF(C147="","",IF(C147=E147,"△",IF(C147&gt;E147,"○","×")))</f>
        <v/>
      </c>
      <c r="E146" s="1024"/>
      <c r="F146" s="1058"/>
      <c r="G146" s="1023" t="str">
        <f>IF(F147="","",IF(F147=H147,"△",IF(F147&gt;H147,"○","×")))</f>
        <v/>
      </c>
      <c r="H146" s="1024"/>
      <c r="I146" s="1019"/>
      <c r="J146" s="1020"/>
      <c r="K146" s="1021"/>
      <c r="L146" s="1022">
        <v>26</v>
      </c>
      <c r="M146" s="1023" t="str">
        <f>IF(L147="","",IF(L147=N147,"△",IF(L147&gt;N147,"○","×")))</f>
        <v/>
      </c>
      <c r="N146" s="1024">
        <v>3</v>
      </c>
      <c r="O146" s="1022">
        <v>37</v>
      </c>
      <c r="P146" s="1023" t="str">
        <f>IF(O147="","",IF(O147=Q147,"△",IF(O147&gt;Q147,"○","×")))</f>
        <v/>
      </c>
      <c r="Q146" s="1024">
        <v>2</v>
      </c>
      <c r="R146" s="1022">
        <v>35</v>
      </c>
      <c r="S146" s="1023" t="str">
        <f>IF(R147="","",IF(R147=T147,"△",IF(R147&gt;T147,"○","×")))</f>
        <v/>
      </c>
      <c r="T146" s="1024">
        <v>2</v>
      </c>
      <c r="U146" s="1022">
        <v>33</v>
      </c>
      <c r="V146" s="1023" t="str">
        <f>IF(U147="","",IF(U147=W147,"△",IF(U147&gt;W147,"○","×")))</f>
        <v/>
      </c>
      <c r="W146" s="1024">
        <v>3</v>
      </c>
      <c r="X146" s="1177"/>
      <c r="Y146" s="1178"/>
      <c r="Z146" s="1179"/>
      <c r="AA146" s="1177"/>
      <c r="AB146" s="1178"/>
      <c r="AC146" s="1179"/>
      <c r="AD146" s="1177"/>
      <c r="AE146" s="1178"/>
      <c r="AF146" s="1179"/>
      <c r="AG146" s="1177"/>
      <c r="AH146" s="1178"/>
      <c r="AI146" s="1179"/>
      <c r="AJ146" s="1022">
        <v>35</v>
      </c>
      <c r="AK146" s="1023" t="str">
        <f>IF(AJ147="","",IF(AJ147=AL147,"△",IF(AJ147&gt;AL147,"○","×")))</f>
        <v/>
      </c>
      <c r="AL146" s="1024">
        <v>2</v>
      </c>
      <c r="AM146" s="1022">
        <v>35</v>
      </c>
      <c r="AN146" s="1023" t="str">
        <f>IF(AM147="","",IF(AM147=AO147,"△",IF(AM147&gt;AO147,"○","×")))</f>
        <v/>
      </c>
      <c r="AO146" s="1024">
        <v>2</v>
      </c>
      <c r="AP146" s="1031">
        <f>COUNTIF($C146:$W146,"○")</f>
        <v>0</v>
      </c>
      <c r="AQ146" s="1031">
        <f>COUNTIF($C146:$W146,"△")</f>
        <v>0</v>
      </c>
      <c r="AR146" s="1031">
        <f>COUNTIF($C146:$W146,"×")</f>
        <v>0</v>
      </c>
      <c r="AS146" s="1031">
        <f>AP146*2+AQ146</f>
        <v>0</v>
      </c>
      <c r="AT146" s="1033">
        <f>IF(ISERROR(C147+F147+I147+L147+O147+R147),0,C147+F147+I147+L147+O147+R147+U147)</f>
        <v>0</v>
      </c>
      <c r="AU146" s="1034" t="s">
        <v>4</v>
      </c>
      <c r="AV146" s="1035">
        <f>IF(ISERROR(E147+H147+K147+N147+Q147+T147),0,E147+H147+K147+N147+Q147+T147+W147)</f>
        <v>0</v>
      </c>
      <c r="AW146" s="1036">
        <f>IF(SUM(Ｉブロック)=600,"",RANK(AY146,Ｉブロック))</f>
        <v>1</v>
      </c>
      <c r="AX146" s="1037"/>
      <c r="AY146" s="1038">
        <f>AS146*10000000+AT146*100000+AX146*100+(100-AV146)</f>
        <v>100</v>
      </c>
    </row>
    <row r="147" spans="1:51" ht="19.5" hidden="1" customHeight="1">
      <c r="A147" s="1017"/>
      <c r="B147" s="1063"/>
      <c r="C147" s="1043" t="str">
        <f>IF(K143="","",K143)</f>
        <v/>
      </c>
      <c r="D147" s="1044" t="s">
        <v>4</v>
      </c>
      <c r="E147" s="1045" t="str">
        <f>IF(I143="","",I143)</f>
        <v/>
      </c>
      <c r="F147" s="1043" t="str">
        <f>IF(K145="","",K145)</f>
        <v/>
      </c>
      <c r="G147" s="1044" t="s">
        <v>4</v>
      </c>
      <c r="H147" s="1045" t="str">
        <f>IF(I145="","",I145)</f>
        <v/>
      </c>
      <c r="I147" s="1040"/>
      <c r="J147" s="1041"/>
      <c r="K147" s="1042"/>
      <c r="L147" s="1043" t="str">
        <f>IF(ISERR(INDEX(予選成績,L146,N146*7-3)),"",IF(INDEX(予選成績,L146,N146*7-3)="","",INDEX(予選成績,L146,N146*7-3)))</f>
        <v/>
      </c>
      <c r="M147" s="1044" t="s">
        <v>4</v>
      </c>
      <c r="N147" s="1045" t="str">
        <f>IF(ISERR(INDEX(予選成績,L146,N146*7)),"",IF(INDEX(予選成績,L146,N146*7)="","",INDEX(予選成績,L146,N146*7)))</f>
        <v/>
      </c>
      <c r="O147" s="1043" t="str">
        <f>IF(ISERR(INDEX(予選成績,O146,Q146*7-3)),"",IF(INDEX(予選成績,O146,Q146*7-3)="","",INDEX(予選成績,O146,Q146*7-3)))</f>
        <v/>
      </c>
      <c r="P147" s="1044" t="s">
        <v>4</v>
      </c>
      <c r="Q147" s="1045" t="str">
        <f>IF(ISERR(INDEX(予選成績,O146,Q146*7)),"",IF(INDEX(予選成績,O146,Q146*7)="","",INDEX(予選成績,O146,Q146*7)))</f>
        <v/>
      </c>
      <c r="R147" s="1043" t="str">
        <f>IF(ISERR(INDEX(予選成績,R146,T146*7-3)),"",IF(INDEX(予選成績,R146,T146*7-3)="","",INDEX(予選成績,R146,T146*7-3)))</f>
        <v/>
      </c>
      <c r="S147" s="1044" t="s">
        <v>4</v>
      </c>
      <c r="T147" s="1045" t="str">
        <f>IF(ISERR(INDEX(予選成績,R146,T146*7)),"",IF(INDEX(予選成績,R146,T146*7)="","",INDEX(予選成績,R146,T146*7)))</f>
        <v/>
      </c>
      <c r="U147" s="1043" t="str">
        <f>IF(ISERR(INDEX(予選成績,U146,W146*7-3)),"",IF(INDEX(予選成績,U146,W146*7-3)="","",INDEX(予選成績,U146,W146*7-3)))</f>
        <v/>
      </c>
      <c r="V147" s="1044" t="s">
        <v>4</v>
      </c>
      <c r="W147" s="1045" t="str">
        <f>IF(ISERR(INDEX(予選成績,U146,W146*7)),"",IF(INDEX(予選成績,U146,W146*7)="","",INDEX(予選成績,U146,W146*7)))</f>
        <v/>
      </c>
      <c r="X147" s="1180"/>
      <c r="Y147" s="1181"/>
      <c r="Z147" s="1182"/>
      <c r="AA147" s="1180"/>
      <c r="AB147" s="1181"/>
      <c r="AC147" s="1182"/>
      <c r="AD147" s="1180"/>
      <c r="AE147" s="1181"/>
      <c r="AF147" s="1182"/>
      <c r="AG147" s="1180"/>
      <c r="AH147" s="1181"/>
      <c r="AI147" s="1182"/>
      <c r="AJ147" s="1043" t="str">
        <f>IF(ISERR(INDEX(予選成績,AJ146,AL146*7-3)),"",IF(INDEX(予選成績,AJ146,AL146*7-3)="","",INDEX(予選成績,AJ146,AL146*7-3)))</f>
        <v/>
      </c>
      <c r="AK147" s="1044" t="s">
        <v>4</v>
      </c>
      <c r="AL147" s="1045" t="str">
        <f>IF(ISERR(INDEX(予選成績,AJ146,AL146*7)),"",IF(INDEX(予選成績,AJ146,AL146*7)="","",INDEX(予選成績,AJ146,AL146*7)))</f>
        <v/>
      </c>
      <c r="AM147" s="1043" t="str">
        <f>IF(ISERR(INDEX(予選成績,AM146,AO146*7-3)),"",IF(INDEX(予選成績,AM146,AO146*7-3)="","",INDEX(予選成績,AM146,AO146*7-3)))</f>
        <v/>
      </c>
      <c r="AN147" s="1044" t="s">
        <v>4</v>
      </c>
      <c r="AO147" s="1045" t="str">
        <f>IF(ISERR(INDEX(予選成績,AM146,AO146*7)),"",IF(INDEX(予選成績,AM146,AO146*7)="","",INDEX(予選成績,AM146,AO146*7)))</f>
        <v/>
      </c>
      <c r="AP147" s="1051"/>
      <c r="AQ147" s="1051"/>
      <c r="AR147" s="1051"/>
      <c r="AS147" s="1051"/>
      <c r="AT147" s="1053"/>
      <c r="AU147" s="1054"/>
      <c r="AV147" s="1055"/>
      <c r="AW147" s="1056"/>
      <c r="AX147" s="1057"/>
      <c r="AY147" s="1038"/>
    </row>
    <row r="148" spans="1:51" ht="19.5" hidden="1" customHeight="1">
      <c r="A148" s="1017" t="s">
        <v>104</v>
      </c>
      <c r="B148" s="1059" t="str">
        <f>IF(A148="","＊＊＊＊＊＊＊＊＊＊",IF(ISNA(VLOOKUP(A148,参加ＴＭ,2,FALSE)),"",VLOOKUP(A148,参加ＴＭ,2,FALSE)))</f>
        <v/>
      </c>
      <c r="C148" s="1058"/>
      <c r="D148" s="1023" t="str">
        <f>IF(C149="","",IF(C149=E149,"△",IF(C149&gt;E149,"○","×")))</f>
        <v/>
      </c>
      <c r="E148" s="1024"/>
      <c r="F148" s="1058"/>
      <c r="G148" s="1023" t="str">
        <f>IF(F149="","",IF(F149=H149,"△",IF(F149&gt;H149,"○","×")))</f>
        <v/>
      </c>
      <c r="H148" s="1024"/>
      <c r="I148" s="1058"/>
      <c r="J148" s="1023" t="str">
        <f>IF(I149="","",IF(I149=K149,"△",IF(I149&gt;K149,"○","×")))</f>
        <v/>
      </c>
      <c r="K148" s="1061"/>
      <c r="L148" s="1019"/>
      <c r="M148" s="1020"/>
      <c r="N148" s="1021"/>
      <c r="O148" s="1022">
        <v>29</v>
      </c>
      <c r="P148" s="1023" t="str">
        <f>IF(O149="","",IF(O149=Q149,"△",IF(O149&gt;Q149,"○","×")))</f>
        <v/>
      </c>
      <c r="Q148" s="1024">
        <v>3</v>
      </c>
      <c r="R148" s="1022">
        <v>32</v>
      </c>
      <c r="S148" s="1023" t="str">
        <f>IF(R149="","",IF(R149=T149,"△",IF(R149&gt;T149,"○","×")))</f>
        <v/>
      </c>
      <c r="T148" s="1024">
        <v>3</v>
      </c>
      <c r="U148" s="1022">
        <v>38</v>
      </c>
      <c r="V148" s="1023" t="str">
        <f>IF(U149="","",IF(U149=W149,"△",IF(U149&gt;W149,"○","×")))</f>
        <v/>
      </c>
      <c r="W148" s="1024">
        <v>2</v>
      </c>
      <c r="X148" s="1177"/>
      <c r="Y148" s="1178"/>
      <c r="Z148" s="1179"/>
      <c r="AA148" s="1177"/>
      <c r="AB148" s="1178"/>
      <c r="AC148" s="1179"/>
      <c r="AD148" s="1177"/>
      <c r="AE148" s="1178"/>
      <c r="AF148" s="1179"/>
      <c r="AG148" s="1177"/>
      <c r="AH148" s="1178"/>
      <c r="AI148" s="1179"/>
      <c r="AJ148" s="1022">
        <v>32</v>
      </c>
      <c r="AK148" s="1023" t="str">
        <f>IF(AJ149="","",IF(AJ149=AL149,"△",IF(AJ149&gt;AL149,"○","×")))</f>
        <v/>
      </c>
      <c r="AL148" s="1024">
        <v>3</v>
      </c>
      <c r="AM148" s="1022">
        <v>32</v>
      </c>
      <c r="AN148" s="1023" t="str">
        <f>IF(AM149="","",IF(AM149=AO149,"△",IF(AM149&gt;AO149,"○","×")))</f>
        <v/>
      </c>
      <c r="AO148" s="1024">
        <v>3</v>
      </c>
      <c r="AP148" s="1031">
        <f>COUNTIF($C148:$W148,"○")</f>
        <v>0</v>
      </c>
      <c r="AQ148" s="1031">
        <f>COUNTIF($C148:$W148,"△")</f>
        <v>0</v>
      </c>
      <c r="AR148" s="1031">
        <f>COUNTIF($C148:$W148,"×")</f>
        <v>0</v>
      </c>
      <c r="AS148" s="1031">
        <f>AP148*2+AQ148</f>
        <v>0</v>
      </c>
      <c r="AT148" s="1033">
        <f>IF(ISERROR(C149+F149+I149+L149+O149+R149),0,C149+F149+I149+L149+O149+R149+U149)</f>
        <v>0</v>
      </c>
      <c r="AU148" s="1034" t="s">
        <v>4</v>
      </c>
      <c r="AV148" s="1035">
        <f>IF(ISERROR(E149+H149+K149+N149+Q149+T149),0,E149+H149+K149+N149+Q149+T149+W149)</f>
        <v>0</v>
      </c>
      <c r="AW148" s="1036">
        <f>IF(SUM(Ｉブロック)=600,"",RANK(AY148,Ｉブロック))</f>
        <v>1</v>
      </c>
      <c r="AX148" s="1037"/>
      <c r="AY148" s="1038">
        <f>AS148*10000000+AT148*100000+AX148*100+(100-AV148)</f>
        <v>100</v>
      </c>
    </row>
    <row r="149" spans="1:51" ht="19.5" hidden="1" customHeight="1">
      <c r="A149" s="1017"/>
      <c r="B149" s="1063"/>
      <c r="C149" s="1043" t="str">
        <f>IF(N143="","",N143)</f>
        <v/>
      </c>
      <c r="D149" s="1044" t="s">
        <v>4</v>
      </c>
      <c r="E149" s="1045" t="str">
        <f>IF(L143="","",L143)</f>
        <v/>
      </c>
      <c r="F149" s="1043" t="str">
        <f>IF(N145="","",N145)</f>
        <v/>
      </c>
      <c r="G149" s="1044" t="s">
        <v>4</v>
      </c>
      <c r="H149" s="1045" t="str">
        <f>IF(L145="","",L145)</f>
        <v/>
      </c>
      <c r="I149" s="1043" t="str">
        <f>IF(N147="","",N147)</f>
        <v/>
      </c>
      <c r="J149" s="1044" t="s">
        <v>4</v>
      </c>
      <c r="K149" s="1064" t="str">
        <f>IF(L147="","",L147)</f>
        <v/>
      </c>
      <c r="L149" s="1040"/>
      <c r="M149" s="1041"/>
      <c r="N149" s="1042"/>
      <c r="O149" s="1043" t="str">
        <f>IF(ISERR(INDEX(予選成績,O148,Q148*7-3)),"",IF(INDEX(予選成績,O148,Q148*7-3)="","",INDEX(予選成績,O148,Q148*7-3)))</f>
        <v/>
      </c>
      <c r="P149" s="1044" t="s">
        <v>4</v>
      </c>
      <c r="Q149" s="1045" t="str">
        <f>IF(ISERR(INDEX(予選成績,O148,Q148*7)),"",IF(INDEX(予選成績,O148,Q148*7)="","",INDEX(予選成績,O148,Q148*7)))</f>
        <v/>
      </c>
      <c r="R149" s="1043" t="str">
        <f>IF(ISERR(INDEX(予選成績,R148,T148*7-3)),"",IF(INDEX(予選成績,R148,T148*7-3)="","",INDEX(予選成績,R148,T148*7-3)))</f>
        <v/>
      </c>
      <c r="S149" s="1044" t="s">
        <v>4</v>
      </c>
      <c r="T149" s="1045" t="str">
        <f>IF(ISERR(INDEX(予選成績,R148,T148*7)),"",IF(INDEX(予選成績,R148,T148*7)="","",INDEX(予選成績,R148,T148*7)))</f>
        <v/>
      </c>
      <c r="U149" s="1043" t="str">
        <f>IF(ISERR(INDEX(予選成績,U148,W148*7-3)),"",IF(INDEX(予選成績,U148,W148*7-3)="","",INDEX(予選成績,U148,W148*7-3)))</f>
        <v/>
      </c>
      <c r="V149" s="1044" t="s">
        <v>4</v>
      </c>
      <c r="W149" s="1045" t="str">
        <f>IF(ISERR(INDEX(予選成績,U148,W148*7)),"",IF(INDEX(予選成績,U148,W148*7)="","",INDEX(予選成績,U148,W148*7)))</f>
        <v/>
      </c>
      <c r="X149" s="1180"/>
      <c r="Y149" s="1181"/>
      <c r="Z149" s="1182"/>
      <c r="AA149" s="1180"/>
      <c r="AB149" s="1181"/>
      <c r="AC149" s="1182"/>
      <c r="AD149" s="1180"/>
      <c r="AE149" s="1181"/>
      <c r="AF149" s="1182"/>
      <c r="AG149" s="1180"/>
      <c r="AH149" s="1181"/>
      <c r="AI149" s="1182"/>
      <c r="AJ149" s="1043" t="str">
        <f>IF(ISERR(INDEX(予選成績,AJ148,AL148*7-3)),"",IF(INDEX(予選成績,AJ148,AL148*7-3)="","",INDEX(予選成績,AJ148,AL148*7-3)))</f>
        <v/>
      </c>
      <c r="AK149" s="1044" t="s">
        <v>4</v>
      </c>
      <c r="AL149" s="1045" t="str">
        <f>IF(ISERR(INDEX(予選成績,AJ148,AL148*7)),"",IF(INDEX(予選成績,AJ148,AL148*7)="","",INDEX(予選成績,AJ148,AL148*7)))</f>
        <v/>
      </c>
      <c r="AM149" s="1043" t="str">
        <f>IF(ISERR(INDEX(予選成績,AM148,AO148*7-3)),"",IF(INDEX(予選成績,AM148,AO148*7-3)="","",INDEX(予選成績,AM148,AO148*7-3)))</f>
        <v/>
      </c>
      <c r="AN149" s="1044" t="s">
        <v>4</v>
      </c>
      <c r="AO149" s="1045" t="str">
        <f>IF(ISERR(INDEX(予選成績,AM148,AO148*7)),"",IF(INDEX(予選成績,AM148,AO148*7)="","",INDEX(予選成績,AM148,AO148*7)))</f>
        <v/>
      </c>
      <c r="AP149" s="1051"/>
      <c r="AQ149" s="1051"/>
      <c r="AR149" s="1051"/>
      <c r="AS149" s="1051"/>
      <c r="AT149" s="1053"/>
      <c r="AU149" s="1054"/>
      <c r="AV149" s="1055"/>
      <c r="AW149" s="1056"/>
      <c r="AX149" s="1057"/>
      <c r="AY149" s="1038"/>
    </row>
    <row r="150" spans="1:51" ht="19.5" hidden="1" customHeight="1">
      <c r="A150" s="1017" t="s">
        <v>650</v>
      </c>
      <c r="B150" s="1059" t="str">
        <f>IF(A150="","＊＊＊＊＊＊＊＊＊＊",IF(ISNA(VLOOKUP(A150,参加ＴＭ,2,FALSE)),"",VLOOKUP(A150,参加ＴＭ,2,FALSE)))</f>
        <v/>
      </c>
      <c r="C150" s="1058"/>
      <c r="D150" s="1023" t="str">
        <f>IF(C151="","",IF(C151=E151,"△",IF(C151&gt;E151,"○","×")))</f>
        <v/>
      </c>
      <c r="E150" s="1024"/>
      <c r="F150" s="1058"/>
      <c r="G150" s="1023" t="str">
        <f>IF(F151="","",IF(F151=H151,"△",IF(F151&gt;H151,"○","×")))</f>
        <v/>
      </c>
      <c r="H150" s="1024"/>
      <c r="I150" s="1058"/>
      <c r="J150" s="1023" t="str">
        <f>IF(I151="","",IF(I151=K151,"△",IF(I151&gt;K151,"○","×")))</f>
        <v/>
      </c>
      <c r="K150" s="1024"/>
      <c r="L150" s="1058"/>
      <c r="M150" s="1023" t="str">
        <f>IF(L151="","",IF(L151=N151,"△",IF(L151&gt;N151,"○","×")))</f>
        <v/>
      </c>
      <c r="N150" s="1024"/>
      <c r="O150" s="1019"/>
      <c r="P150" s="1020"/>
      <c r="Q150" s="1021"/>
      <c r="R150" s="1022">
        <v>27</v>
      </c>
      <c r="S150" s="1023" t="str">
        <f>IF(R151="","",IF(R151=T151,"△",IF(R151&gt;T151,"○","×")))</f>
        <v/>
      </c>
      <c r="T150" s="1024">
        <v>2</v>
      </c>
      <c r="U150" s="1022">
        <v>35</v>
      </c>
      <c r="V150" s="1023" t="str">
        <f>IF(U151="","",IF(U151=W151,"△",IF(U151&gt;W151,"○","×")))</f>
        <v/>
      </c>
      <c r="W150" s="1024">
        <v>3</v>
      </c>
      <c r="X150" s="1183"/>
      <c r="Y150" s="1144"/>
      <c r="Z150" s="1184"/>
      <c r="AA150" s="1183"/>
      <c r="AB150" s="1144"/>
      <c r="AC150" s="1184"/>
      <c r="AD150" s="1183"/>
      <c r="AE150" s="1144"/>
      <c r="AF150" s="1184"/>
      <c r="AG150" s="1183"/>
      <c r="AH150" s="1144"/>
      <c r="AI150" s="1184"/>
      <c r="AJ150" s="1022">
        <v>27</v>
      </c>
      <c r="AK150" s="1023" t="str">
        <f>IF(AJ151="","",IF(AJ151=AL151,"△",IF(AJ151&gt;AL151,"○","×")))</f>
        <v/>
      </c>
      <c r="AL150" s="1024">
        <v>2</v>
      </c>
      <c r="AM150" s="1022">
        <v>27</v>
      </c>
      <c r="AN150" s="1023" t="str">
        <f>IF(AM151="","",IF(AM151=AO151,"△",IF(AM151&gt;AO151,"○","×")))</f>
        <v/>
      </c>
      <c r="AO150" s="1024">
        <v>2</v>
      </c>
      <c r="AP150" s="1031">
        <f>COUNTIF($C150:$W150,"○")</f>
        <v>0</v>
      </c>
      <c r="AQ150" s="1031">
        <f>COUNTIF($C150:$W150,"△")</f>
        <v>0</v>
      </c>
      <c r="AR150" s="1031">
        <f>COUNTIF($C150:$W150,"×")</f>
        <v>0</v>
      </c>
      <c r="AS150" s="1031">
        <f>AP150*2+AQ150</f>
        <v>0</v>
      </c>
      <c r="AT150" s="1033">
        <f>IF(ISERROR(C151+F151+I151+L151+O151+R151),0,C151+F151+I151+L151+O151+R151+U151)</f>
        <v>0</v>
      </c>
      <c r="AU150" s="1034" t="s">
        <v>4</v>
      </c>
      <c r="AV150" s="1035">
        <f>IF(ISERROR(E151+H151+K151+N151+Q151+T151),0,E151+H151+K151+N151+Q151+T151+W151)</f>
        <v>0</v>
      </c>
      <c r="AW150" s="1036">
        <f>IF(SUM(Ｉブロック)=600,"",RANK(AY150,Ｉブロック))</f>
        <v>1</v>
      </c>
      <c r="AX150" s="1037"/>
      <c r="AY150" s="1038">
        <f>AS150*10000000+AT150*100000+AX150*100+(100-AV150)</f>
        <v>100</v>
      </c>
    </row>
    <row r="151" spans="1:51" ht="19.5" hidden="1" customHeight="1">
      <c r="A151" s="1017"/>
      <c r="B151" s="1063"/>
      <c r="C151" s="1043" t="str">
        <f>IF(Q143="","",Q143)</f>
        <v/>
      </c>
      <c r="D151" s="1044" t="s">
        <v>4</v>
      </c>
      <c r="E151" s="1045" t="str">
        <f>IF(O143="","",O143)</f>
        <v/>
      </c>
      <c r="F151" s="1043" t="str">
        <f>IF(Q145="","",Q145)</f>
        <v/>
      </c>
      <c r="G151" s="1044" t="s">
        <v>4</v>
      </c>
      <c r="H151" s="1045" t="str">
        <f>IF(O145="","",O145)</f>
        <v/>
      </c>
      <c r="I151" s="1043" t="str">
        <f>IF(Q147="","",Q147)</f>
        <v/>
      </c>
      <c r="J151" s="1044" t="s">
        <v>4</v>
      </c>
      <c r="K151" s="1045" t="str">
        <f>IF(O147="","",O147)</f>
        <v/>
      </c>
      <c r="L151" s="1043" t="str">
        <f>IF(Q149="","",Q149)</f>
        <v/>
      </c>
      <c r="M151" s="1044" t="s">
        <v>4</v>
      </c>
      <c r="N151" s="1045" t="str">
        <f>IF(O149="","",O149)</f>
        <v/>
      </c>
      <c r="O151" s="1040"/>
      <c r="P151" s="1041"/>
      <c r="Q151" s="1042"/>
      <c r="R151" s="1043" t="str">
        <f>IF(ISERR(INDEX(予選成績,R150,T150*7-3)),"",IF(INDEX(予選成績,R150,T150*7-3)="","",INDEX(予選成績,R150,T150*7-3)))</f>
        <v/>
      </c>
      <c r="S151" s="1044" t="s">
        <v>4</v>
      </c>
      <c r="T151" s="1045" t="str">
        <f>IF(ISERR(INDEX(予選成績,R150,T150*7)),"",IF(INDEX(予選成績,R150,T150*7)="","",INDEX(予選成績,R150,T150*7)))</f>
        <v/>
      </c>
      <c r="U151" s="1043" t="str">
        <f>IF(ISERR(INDEX(予選成績,U150,W150*7-3)),"",IF(INDEX(予選成績,U150,W150*7-3)="","",INDEX(予選成績,U150,W150*7-3)))</f>
        <v/>
      </c>
      <c r="V151" s="1044" t="s">
        <v>4</v>
      </c>
      <c r="W151" s="1045" t="str">
        <f>IF(ISERR(INDEX(予選成績,U150,W150*7)),"",IF(INDEX(予選成績,U150,W150*7)="","",INDEX(予選成績,U150,W150*7)))</f>
        <v/>
      </c>
      <c r="X151" s="1183"/>
      <c r="Y151" s="1144"/>
      <c r="Z151" s="1184"/>
      <c r="AA151" s="1183"/>
      <c r="AB151" s="1144"/>
      <c r="AC151" s="1184"/>
      <c r="AD151" s="1183"/>
      <c r="AE151" s="1144"/>
      <c r="AF151" s="1184"/>
      <c r="AG151" s="1183"/>
      <c r="AH151" s="1144"/>
      <c r="AI151" s="1184"/>
      <c r="AJ151" s="1043" t="str">
        <f>IF(ISERR(INDEX(予選成績,AJ150,AL150*7-3)),"",IF(INDEX(予選成績,AJ150,AL150*7-3)="","",INDEX(予選成績,AJ150,AL150*7-3)))</f>
        <v/>
      </c>
      <c r="AK151" s="1044" t="s">
        <v>4</v>
      </c>
      <c r="AL151" s="1045" t="str">
        <f>IF(ISERR(INDEX(予選成績,AJ150,AL150*7)),"",IF(INDEX(予選成績,AJ150,AL150*7)="","",INDEX(予選成績,AJ150,AL150*7)))</f>
        <v/>
      </c>
      <c r="AM151" s="1043" t="str">
        <f>IF(ISERR(INDEX(予選成績,AM150,AO150*7-3)),"",IF(INDEX(予選成績,AM150,AO150*7-3)="","",INDEX(予選成績,AM150,AO150*7-3)))</f>
        <v/>
      </c>
      <c r="AN151" s="1044" t="s">
        <v>4</v>
      </c>
      <c r="AO151" s="1045" t="str">
        <f>IF(ISERR(INDEX(予選成績,AM150,AO150*7)),"",IF(INDEX(予選成績,AM150,AO150*7)="","",INDEX(予選成績,AM150,AO150*7)))</f>
        <v/>
      </c>
      <c r="AP151" s="1051"/>
      <c r="AQ151" s="1051"/>
      <c r="AR151" s="1051"/>
      <c r="AS151" s="1051"/>
      <c r="AT151" s="1053"/>
      <c r="AU151" s="1054"/>
      <c r="AV151" s="1055"/>
      <c r="AW151" s="1056"/>
      <c r="AX151" s="1057"/>
      <c r="AY151" s="1038"/>
    </row>
    <row r="152" spans="1:51" ht="19.5" hidden="1" customHeight="1">
      <c r="A152" s="1017" t="s">
        <v>723</v>
      </c>
      <c r="B152" s="1059" t="str">
        <f>IF(A152="","＊＊＊＊＊＊＊＊＊＊",IF(ISNA(VLOOKUP(A152,参加ＴＭ,2,FALSE)),"",VLOOKUP(A152,参加ＴＭ,2,FALSE)))</f>
        <v/>
      </c>
      <c r="C152" s="1058"/>
      <c r="D152" s="1023" t="str">
        <f>IF(C153="","",IF(C153=E153,"△",IF(C153&gt;E153,"○","×")))</f>
        <v/>
      </c>
      <c r="E152" s="1024"/>
      <c r="F152" s="1058"/>
      <c r="G152" s="1023" t="str">
        <f>IF(F153="","",IF(F153=H153,"△",IF(F153&gt;H153,"○","×")))</f>
        <v/>
      </c>
      <c r="H152" s="1024"/>
      <c r="I152" s="1058"/>
      <c r="J152" s="1023" t="str">
        <f>IF(I153="","",IF(I153=K153,"△",IF(I153&gt;K153,"○","×")))</f>
        <v/>
      </c>
      <c r="K152" s="1061"/>
      <c r="L152" s="1058"/>
      <c r="M152" s="1023" t="str">
        <f>IF(L153="","",IF(L153=N153,"△",IF(L153&gt;N153,"○","×")))</f>
        <v/>
      </c>
      <c r="N152" s="1024"/>
      <c r="O152" s="1058"/>
      <c r="P152" s="1023" t="str">
        <f>IF(O153="","",IF(O153=Q153,"△",IF(O153&gt;Q153,"○","×")))</f>
        <v/>
      </c>
      <c r="Q152" s="1061"/>
      <c r="R152" s="1066"/>
      <c r="S152" s="1067"/>
      <c r="T152" s="1068"/>
      <c r="U152" s="1022">
        <v>30</v>
      </c>
      <c r="V152" s="1023" t="str">
        <f>IF(U153="","",IF(U153=W153,"△",IF(U153&gt;W153,"○","×")))</f>
        <v/>
      </c>
      <c r="W152" s="1024">
        <v>2</v>
      </c>
      <c r="X152" s="1185"/>
      <c r="Y152" s="1109"/>
      <c r="Z152" s="1186"/>
      <c r="AA152" s="1185"/>
      <c r="AB152" s="1109"/>
      <c r="AC152" s="1186"/>
      <c r="AD152" s="1185"/>
      <c r="AE152" s="1109"/>
      <c r="AF152" s="1186"/>
      <c r="AG152" s="1185"/>
      <c r="AH152" s="1109"/>
      <c r="AI152" s="1186"/>
      <c r="AJ152" s="1066"/>
      <c r="AK152" s="1067"/>
      <c r="AL152" s="1068"/>
      <c r="AM152" s="1066"/>
      <c r="AN152" s="1067"/>
      <c r="AO152" s="1068"/>
      <c r="AP152" s="1031">
        <f>COUNTIF($C152:$W152,"○")</f>
        <v>0</v>
      </c>
      <c r="AQ152" s="1031">
        <f>COUNTIF($C152:$W152,"△")</f>
        <v>0</v>
      </c>
      <c r="AR152" s="1031">
        <f>COUNTIF($C152:$W152,"×")</f>
        <v>0</v>
      </c>
      <c r="AS152" s="1031">
        <f>AP152*2+AQ152</f>
        <v>0</v>
      </c>
      <c r="AT152" s="1033">
        <f>IF(ISERROR(C153+F153+I153+L153+O153+R153),0,C153+F153+I153+L153+O153+R153+U153)</f>
        <v>0</v>
      </c>
      <c r="AU152" s="1034" t="s">
        <v>4</v>
      </c>
      <c r="AV152" s="1035">
        <f>IF(ISERROR(E153+H153+K153+N153+Q153+T153),0,E153+H153+K153+N153+Q153+T153+W153)</f>
        <v>0</v>
      </c>
      <c r="AW152" s="1036">
        <f>IF(SUM(Ｉブロック)=600,"",RANK(AY152,Ｉブロック))</f>
        <v>1</v>
      </c>
      <c r="AX152" s="1037"/>
      <c r="AY152" s="1038">
        <f>AS152*10000000+AT152*100000+AX152*100+(100-AV152)</f>
        <v>100</v>
      </c>
    </row>
    <row r="153" spans="1:51" ht="19.5" hidden="1" customHeight="1">
      <c r="A153" s="1017"/>
      <c r="B153" s="1063"/>
      <c r="C153" s="1043" t="str">
        <f>IF(T143="","",T143)</f>
        <v/>
      </c>
      <c r="D153" s="1044" t="s">
        <v>4</v>
      </c>
      <c r="E153" s="1045" t="str">
        <f>IF(R143="","",R143)</f>
        <v/>
      </c>
      <c r="F153" s="1043" t="str">
        <f>IF(T145="","",T145)</f>
        <v/>
      </c>
      <c r="G153" s="1044" t="s">
        <v>4</v>
      </c>
      <c r="H153" s="1045" t="str">
        <f>IF(R145="","",R145)</f>
        <v/>
      </c>
      <c r="I153" s="1043" t="str">
        <f>IF(T147="","",T147)</f>
        <v/>
      </c>
      <c r="J153" s="1044" t="s">
        <v>4</v>
      </c>
      <c r="K153" s="1064" t="str">
        <f>IF(R147="","",R147)</f>
        <v/>
      </c>
      <c r="L153" s="1043" t="str">
        <f>IF(T149="","",T149)</f>
        <v/>
      </c>
      <c r="M153" s="1044" t="s">
        <v>4</v>
      </c>
      <c r="N153" s="1045" t="str">
        <f>IF(R149="","",R149)</f>
        <v/>
      </c>
      <c r="O153" s="1043" t="str">
        <f>IF(T151="","",T151)</f>
        <v/>
      </c>
      <c r="P153" s="1044" t="s">
        <v>4</v>
      </c>
      <c r="Q153" s="1064" t="str">
        <f>IF(R151="","",R151)</f>
        <v/>
      </c>
      <c r="R153" s="1069"/>
      <c r="S153" s="1070"/>
      <c r="T153" s="1071"/>
      <c r="U153" s="1043" t="str">
        <f>IF(ISERR(INDEX(予選成績,U152,W152*7-3)),"",IF(INDEX(予選成績,U152,W152*7-3)="","",INDEX(予選成績,U152,W152*7-3)))</f>
        <v/>
      </c>
      <c r="V153" s="1044" t="s">
        <v>4</v>
      </c>
      <c r="W153" s="1045" t="str">
        <f>IF(ISERR(INDEX(予選成績,U152,W152*7)),"",IF(INDEX(予選成績,U152,W152*7)="","",INDEX(予選成績,U152,W152*7)))</f>
        <v/>
      </c>
      <c r="X153" s="1160"/>
      <c r="Y153" s="1049"/>
      <c r="Z153" s="1187"/>
      <c r="AA153" s="1160"/>
      <c r="AB153" s="1049"/>
      <c r="AC153" s="1187"/>
      <c r="AD153" s="1160"/>
      <c r="AE153" s="1049"/>
      <c r="AF153" s="1187"/>
      <c r="AG153" s="1160"/>
      <c r="AH153" s="1049"/>
      <c r="AI153" s="1187"/>
      <c r="AJ153" s="1069"/>
      <c r="AK153" s="1070"/>
      <c r="AL153" s="1071"/>
      <c r="AM153" s="1069"/>
      <c r="AN153" s="1070"/>
      <c r="AO153" s="1071"/>
      <c r="AP153" s="1051"/>
      <c r="AQ153" s="1051"/>
      <c r="AR153" s="1051"/>
      <c r="AS153" s="1051"/>
      <c r="AT153" s="1053"/>
      <c r="AU153" s="1054"/>
      <c r="AV153" s="1055"/>
      <c r="AW153" s="1056"/>
      <c r="AX153" s="1057"/>
      <c r="AY153" s="1038"/>
    </row>
    <row r="154" spans="1:51" ht="19.5" hidden="1" customHeight="1">
      <c r="A154" s="1017" t="s">
        <v>724</v>
      </c>
      <c r="B154" s="1059" t="str">
        <f>IF(A154="","＊＊＊＊＊＊＊＊＊＊",IF(ISNA(VLOOKUP(A154,参加ＴＭ,2,FALSE)),"",VLOOKUP(A154,参加ＴＭ,2,FALSE)))</f>
        <v/>
      </c>
      <c r="C154" s="1058"/>
      <c r="D154" s="1023" t="str">
        <f>IF(C155="","",IF(C155=E155,"△",IF(C155&gt;E155,"○","×")))</f>
        <v/>
      </c>
      <c r="E154" s="1024"/>
      <c r="F154" s="1058"/>
      <c r="G154" s="1023" t="str">
        <f>IF(F155="","",IF(F155=H155,"△",IF(F155&gt;H155,"○","×")))</f>
        <v/>
      </c>
      <c r="H154" s="1024"/>
      <c r="I154" s="1058"/>
      <c r="J154" s="1023" t="str">
        <f>IF(I155="","",IF(I155=K155,"△",IF(I155&gt;K155,"○","×")))</f>
        <v/>
      </c>
      <c r="K154" s="1061"/>
      <c r="L154" s="1058"/>
      <c r="M154" s="1023" t="str">
        <f>IF(L155="","",IF(L155=N155,"△",IF(L155&gt;N155,"○","×")))</f>
        <v/>
      </c>
      <c r="N154" s="1024"/>
      <c r="O154" s="1058"/>
      <c r="P154" s="1023" t="str">
        <f>IF(O155="","",IF(O155=Q155,"△",IF(O155&gt;Q155,"○","×")))</f>
        <v/>
      </c>
      <c r="Q154" s="1061"/>
      <c r="R154" s="1164"/>
      <c r="S154" s="1188" t="str">
        <f>IF(R155="","",IF(R155=T155,"△",IF(R155&gt;T155,"○","×")))</f>
        <v/>
      </c>
      <c r="T154" s="1165"/>
      <c r="U154" s="1166"/>
      <c r="V154" s="1167"/>
      <c r="W154" s="1168"/>
      <c r="X154" s="1185"/>
      <c r="Y154" s="1109"/>
      <c r="Z154" s="1186"/>
      <c r="AA154" s="1185"/>
      <c r="AB154" s="1109"/>
      <c r="AC154" s="1186"/>
      <c r="AD154" s="1185"/>
      <c r="AE154" s="1109"/>
      <c r="AF154" s="1186"/>
      <c r="AG154" s="1185"/>
      <c r="AH154" s="1109"/>
      <c r="AI154" s="1186"/>
      <c r="AJ154" s="1164"/>
      <c r="AK154" s="1188" t="str">
        <f>IF(AJ155="","",IF(AJ155=AL155,"△",IF(AJ155&gt;AL155,"○","×")))</f>
        <v/>
      </c>
      <c r="AL154" s="1165"/>
      <c r="AM154" s="1164"/>
      <c r="AN154" s="1188" t="str">
        <f>IF(AM155="","",IF(AM155=AO155,"△",IF(AM155&gt;AO155,"○","×")))</f>
        <v/>
      </c>
      <c r="AO154" s="1165"/>
      <c r="AP154" s="1031">
        <f>COUNTIF($C154:$W154,"○")</f>
        <v>0</v>
      </c>
      <c r="AQ154" s="1031">
        <f>COUNTIF($C154:$W154,"△")</f>
        <v>0</v>
      </c>
      <c r="AR154" s="1031">
        <f>COUNTIF($C154:$W154,"×")</f>
        <v>0</v>
      </c>
      <c r="AS154" s="1031">
        <f>AP154*2+AQ154</f>
        <v>0</v>
      </c>
      <c r="AT154" s="1033">
        <f>IF(ISERROR(C155+F155+I155+L155+O155+R155),0,C155+F155+I155+L155+O155+R155+U155)</f>
        <v>0</v>
      </c>
      <c r="AU154" s="1078" t="s">
        <v>4</v>
      </c>
      <c r="AV154" s="1079">
        <f>IF(ISERROR(E155+H155+K155+N155+Q155+T155),0,E155+H155+K155+N155+Q155+T155+W155)</f>
        <v>0</v>
      </c>
      <c r="AW154" s="1036">
        <f>IF(SUM(Ｉブロック)=600,"",RANK(AY154,Ｉブロック))</f>
        <v>1</v>
      </c>
      <c r="AX154" s="1037"/>
      <c r="AY154" s="1038">
        <f>AS154*10000000+AT154*100000+AX154*100+(100-AV154)</f>
        <v>100</v>
      </c>
    </row>
    <row r="155" spans="1:51" ht="19.5" hidden="1" customHeight="1">
      <c r="A155" s="1017"/>
      <c r="B155" s="1063"/>
      <c r="C155" s="1043" t="str">
        <f>IF(W143="","",W143)</f>
        <v/>
      </c>
      <c r="D155" s="1044" t="s">
        <v>4</v>
      </c>
      <c r="E155" s="1045" t="str">
        <f>IF(U143="","",U143)</f>
        <v/>
      </c>
      <c r="F155" s="1043" t="str">
        <f>IF(W145="","",W145)</f>
        <v/>
      </c>
      <c r="G155" s="1044" t="s">
        <v>4</v>
      </c>
      <c r="H155" s="1045" t="str">
        <f>IF(U145="","",U145)</f>
        <v/>
      </c>
      <c r="I155" s="1043" t="str">
        <f>IF(W147="","",W147)</f>
        <v/>
      </c>
      <c r="J155" s="1044" t="s">
        <v>4</v>
      </c>
      <c r="K155" s="1045" t="str">
        <f>IF(U147="","",U147)</f>
        <v/>
      </c>
      <c r="L155" s="1043" t="str">
        <f>IF(W149="","",W149)</f>
        <v/>
      </c>
      <c r="M155" s="1044" t="s">
        <v>4</v>
      </c>
      <c r="N155" s="1045" t="str">
        <f>IF(U149="","",U149)</f>
        <v/>
      </c>
      <c r="O155" s="1043" t="str">
        <f>IF(W151="","",W151)</f>
        <v/>
      </c>
      <c r="P155" s="1044" t="s">
        <v>4</v>
      </c>
      <c r="Q155" s="1045" t="str">
        <f>IF(U151="","",U151)</f>
        <v/>
      </c>
      <c r="R155" s="1043" t="str">
        <f>IF(W153="","",W153)</f>
        <v/>
      </c>
      <c r="S155" s="1044" t="s">
        <v>4</v>
      </c>
      <c r="T155" s="1045" t="str">
        <f>IF(U153="","",U153)</f>
        <v/>
      </c>
      <c r="U155" s="1172"/>
      <c r="V155" s="1173"/>
      <c r="W155" s="1174"/>
      <c r="X155" s="1160"/>
      <c r="Y155" s="1049"/>
      <c r="Z155" s="1187"/>
      <c r="AA155" s="1160"/>
      <c r="AB155" s="1049"/>
      <c r="AC155" s="1187"/>
      <c r="AD155" s="1160"/>
      <c r="AE155" s="1049"/>
      <c r="AF155" s="1187"/>
      <c r="AG155" s="1160"/>
      <c r="AH155" s="1049"/>
      <c r="AI155" s="1187"/>
      <c r="AJ155" s="1043" t="str">
        <f>IF(AR153="","",AR153)</f>
        <v/>
      </c>
      <c r="AK155" s="1044" t="s">
        <v>4</v>
      </c>
      <c r="AL155" s="1045" t="str">
        <f>IF(AP153="","",AP153)</f>
        <v/>
      </c>
      <c r="AM155" s="1043" t="str">
        <f>IF(AU153="","",AU153)</f>
        <v/>
      </c>
      <c r="AN155" s="1044" t="s">
        <v>4</v>
      </c>
      <c r="AO155" s="1045" t="str">
        <f>IF(AS153="","",AS153)</f>
        <v/>
      </c>
      <c r="AP155" s="1051"/>
      <c r="AQ155" s="1051"/>
      <c r="AR155" s="1051"/>
      <c r="AS155" s="1051"/>
      <c r="AT155" s="1053"/>
      <c r="AU155" s="1080"/>
      <c r="AV155" s="1081"/>
      <c r="AW155" s="1056"/>
      <c r="AX155" s="1057"/>
      <c r="AY155" s="1038"/>
    </row>
    <row r="156" spans="1:51" ht="19.5" hidden="1" customHeight="1"/>
    <row r="157" spans="1:51" s="258" customFormat="1" ht="19.5" hidden="1" customHeight="1">
      <c r="A157" s="1005" t="s">
        <v>692</v>
      </c>
      <c r="B157" s="1006"/>
      <c r="D157" s="652"/>
      <c r="G157" s="652"/>
      <c r="J157" s="652"/>
      <c r="M157" s="652"/>
      <c r="P157" s="652"/>
      <c r="AT157" s="1007"/>
      <c r="AU157" s="1008"/>
      <c r="AV157" s="1007"/>
      <c r="AW157" s="1006"/>
      <c r="AX157" s="1006"/>
    </row>
    <row r="158" spans="1:51" s="258" customFormat="1" ht="19.5" hidden="1" customHeight="1">
      <c r="A158" s="1009" t="s">
        <v>5</v>
      </c>
      <c r="B158" s="1009"/>
      <c r="C158" s="1010">
        <v>1</v>
      </c>
      <c r="D158" s="1010"/>
      <c r="E158" s="1010"/>
      <c r="F158" s="1010">
        <v>2</v>
      </c>
      <c r="G158" s="1010"/>
      <c r="H158" s="1010"/>
      <c r="I158" s="1010">
        <v>3</v>
      </c>
      <c r="J158" s="1010"/>
      <c r="K158" s="1010"/>
      <c r="L158" s="1010">
        <v>4</v>
      </c>
      <c r="M158" s="1010"/>
      <c r="N158" s="1010"/>
      <c r="O158" s="1189"/>
      <c r="P158" s="1189"/>
      <c r="Q158" s="1189"/>
      <c r="R158" s="1189"/>
      <c r="S158" s="1189"/>
      <c r="T158" s="1189"/>
      <c r="U158" s="1189"/>
      <c r="V158" s="1189"/>
      <c r="W158" s="1189"/>
      <c r="X158" s="1190"/>
      <c r="Y158" s="1190"/>
      <c r="Z158" s="1190"/>
      <c r="AA158" s="1190"/>
      <c r="AB158" s="1190"/>
      <c r="AC158" s="1190"/>
      <c r="AD158" s="1190"/>
      <c r="AE158" s="1190"/>
      <c r="AF158" s="1190"/>
      <c r="AG158" s="1190"/>
      <c r="AH158" s="1190"/>
      <c r="AI158" s="1190"/>
      <c r="AJ158" s="1189"/>
      <c r="AK158" s="1189"/>
      <c r="AL158" s="1189"/>
      <c r="AM158" s="1189"/>
      <c r="AN158" s="1189"/>
      <c r="AO158" s="1189"/>
      <c r="AP158" s="1015" t="s">
        <v>1</v>
      </c>
      <c r="AQ158" s="1015" t="s">
        <v>2</v>
      </c>
      <c r="AR158" s="1015" t="s">
        <v>3</v>
      </c>
      <c r="AS158" s="1016" t="s">
        <v>0</v>
      </c>
      <c r="AT158" s="1010" t="s">
        <v>7</v>
      </c>
      <c r="AU158" s="1010"/>
      <c r="AV158" s="1010"/>
      <c r="AW158" s="1016" t="s">
        <v>6</v>
      </c>
      <c r="AX158" s="1016" t="s">
        <v>42</v>
      </c>
    </row>
    <row r="159" spans="1:51" ht="19.5" hidden="1" customHeight="1">
      <c r="A159" s="1017" t="s">
        <v>119</v>
      </c>
      <c r="B159" s="1059" t="str">
        <f>IF(A159="","＊＊＊＊＊＊＊＊＊＊",IF(ISNA(VLOOKUP(A159,参加ＴＭ,2,FALSE)),"",VLOOKUP(A159,参加ＴＭ,2,FALSE)))</f>
        <v/>
      </c>
      <c r="C159" s="1166"/>
      <c r="D159" s="1167"/>
      <c r="E159" s="1168"/>
      <c r="F159" s="1158"/>
      <c r="G159" s="1124" t="str">
        <f>IF(F160="","",IF(F160=H160,"△",IF(F160&gt;H160,"○","×")))</f>
        <v/>
      </c>
      <c r="H159" s="1159"/>
      <c r="I159" s="1158"/>
      <c r="J159" s="1124" t="str">
        <f>IF(I160="","",IF(I160=K160,"△",IF(I160&gt;K160,"○","×")))</f>
        <v/>
      </c>
      <c r="K159" s="1159"/>
      <c r="L159" s="1158"/>
      <c r="M159" s="1124" t="str">
        <f>IF(L160="","",IF(L160=N160,"△",IF(L160&gt;N160,"○","×")))</f>
        <v/>
      </c>
      <c r="N159" s="1159"/>
      <c r="O159" s="1191"/>
      <c r="P159" s="1192"/>
      <c r="Q159" s="1193"/>
      <c r="R159" s="1191"/>
      <c r="S159" s="1192"/>
      <c r="T159" s="1193"/>
      <c r="U159" s="1191"/>
      <c r="V159" s="1192"/>
      <c r="W159" s="1193"/>
      <c r="X159" s="1193"/>
      <c r="Y159" s="1193"/>
      <c r="Z159" s="1193"/>
      <c r="AA159" s="1193"/>
      <c r="AB159" s="1193"/>
      <c r="AC159" s="1193"/>
      <c r="AD159" s="1193"/>
      <c r="AE159" s="1193"/>
      <c r="AF159" s="1193"/>
      <c r="AG159" s="1193"/>
      <c r="AH159" s="1193"/>
      <c r="AI159" s="1193"/>
      <c r="AJ159" s="1191"/>
      <c r="AK159" s="1192"/>
      <c r="AL159" s="1193"/>
      <c r="AM159" s="1191"/>
      <c r="AN159" s="1192"/>
      <c r="AO159" s="1193"/>
      <c r="AP159" s="1031">
        <f>COUNTIF($C159:$T159,"○")</f>
        <v>0</v>
      </c>
      <c r="AQ159" s="1031">
        <f>COUNTIF($C159:$T159,"△")</f>
        <v>0</v>
      </c>
      <c r="AR159" s="1031">
        <f>COUNTIF($C159:$T159,"×")</f>
        <v>0</v>
      </c>
      <c r="AS159" s="1031">
        <f>AP159*2+AQ159</f>
        <v>0</v>
      </c>
      <c r="AT159" s="1033">
        <f>IF(ISERROR(C160+F160+I160+L160+O160+R160),0,C160+F160+I160+L160+O160+R160)</f>
        <v>0</v>
      </c>
      <c r="AU159" s="1034" t="s">
        <v>4</v>
      </c>
      <c r="AV159" s="1035">
        <f>IF(ISERROR(E160+H160+K160+N160+Q160+T160),0,E160+H160+K160+N160+Q160+T160)</f>
        <v>0</v>
      </c>
      <c r="AW159" s="1170" t="str">
        <f>IF(SUM(Ｊブロック)=600,"",RANK(AY159,Ｊブロック))</f>
        <v/>
      </c>
      <c r="AX159" s="1037"/>
      <c r="AY159" s="1038">
        <f>AS159*10000000+AT159*100000+AX159*100+(100-AV159)</f>
        <v>100</v>
      </c>
    </row>
    <row r="160" spans="1:51" ht="19.5" hidden="1" customHeight="1">
      <c r="A160" s="1017"/>
      <c r="B160" s="1063"/>
      <c r="C160" s="1172"/>
      <c r="D160" s="1173"/>
      <c r="E160" s="1174"/>
      <c r="F160" s="1162" t="str">
        <f>IF(ISERR(INDEX(予選成績,F159,H159*7-3)),"",IF(INDEX(予選成績,F159,H159*7-3)="","",INDEX(予選成績,F159,H159*7-3)))</f>
        <v/>
      </c>
      <c r="G160" s="1044" t="s">
        <v>4</v>
      </c>
      <c r="H160" s="1163" t="str">
        <f>IF(ISERR(INDEX(予選成績,F159,H159*7)),"",IF(INDEX(予選成績,F159,H159*7)="","",INDEX(予選成績,F159,H159*7)))</f>
        <v/>
      </c>
      <c r="I160" s="1162" t="str">
        <f>IF(ISERR(INDEX(予選成績,I159,K159*7-3)),"",IF(INDEX(予選成績,I159,K159*7-3)="","",INDEX(予選成績,I159,K159*7-3)))</f>
        <v/>
      </c>
      <c r="J160" s="1044" t="s">
        <v>4</v>
      </c>
      <c r="K160" s="1163" t="str">
        <f>IF(ISERR(INDEX(予選成績,I159,K159*7)),"",IF(INDEX(予選成績,I159,K159*7)="","",INDEX(予選成績,I159,K159*7)))</f>
        <v/>
      </c>
      <c r="L160" s="1162" t="str">
        <f>IF(ISERR(INDEX(予選成績,L159,N159*7-3)),"",IF(INDEX(予選成績,L159,N159*7-3)="","",INDEX(予選成績,L159,N159*7-3)))</f>
        <v/>
      </c>
      <c r="M160" s="1044" t="s">
        <v>4</v>
      </c>
      <c r="N160" s="1163" t="str">
        <f>IF(ISERR(INDEX(予選成績,L159,N159*7)),"",IF(INDEX(予選成績,L159,N159*7)="","",INDEX(予選成績,L159,N159*7)))</f>
        <v/>
      </c>
      <c r="O160" s="1194"/>
      <c r="P160" s="1195"/>
      <c r="Q160" s="1196"/>
      <c r="R160" s="1194"/>
      <c r="S160" s="1195"/>
      <c r="T160" s="1196"/>
      <c r="U160" s="1194"/>
      <c r="V160" s="1195"/>
      <c r="W160" s="1196"/>
      <c r="X160" s="1196"/>
      <c r="Y160" s="1196"/>
      <c r="Z160" s="1196"/>
      <c r="AA160" s="1196"/>
      <c r="AB160" s="1196"/>
      <c r="AC160" s="1196"/>
      <c r="AD160" s="1196"/>
      <c r="AE160" s="1196"/>
      <c r="AF160" s="1196"/>
      <c r="AG160" s="1196"/>
      <c r="AH160" s="1196"/>
      <c r="AI160" s="1196"/>
      <c r="AJ160" s="1194"/>
      <c r="AK160" s="1195"/>
      <c r="AL160" s="1196"/>
      <c r="AM160" s="1194"/>
      <c r="AN160" s="1195"/>
      <c r="AO160" s="1196"/>
      <c r="AP160" s="1051"/>
      <c r="AQ160" s="1051"/>
      <c r="AR160" s="1051"/>
      <c r="AS160" s="1051"/>
      <c r="AT160" s="1053"/>
      <c r="AU160" s="1054"/>
      <c r="AV160" s="1055"/>
      <c r="AW160" s="1176"/>
      <c r="AX160" s="1057"/>
      <c r="AY160" s="1038"/>
    </row>
    <row r="161" spans="1:51" ht="19.5" hidden="1" customHeight="1">
      <c r="A161" s="1017" t="s">
        <v>120</v>
      </c>
      <c r="B161" s="1059" t="str">
        <f>IF(A161="","＊＊＊＊＊＊＊＊＊＊",IF(ISNA(VLOOKUP(A161,参加ＴＭ,2,FALSE)),"",VLOOKUP(A161,参加ＴＭ,2,FALSE)))</f>
        <v/>
      </c>
      <c r="C161" s="1164"/>
      <c r="D161" s="1124" t="str">
        <f>IF(C162="","",IF(C162=E162,"△",IF(C162&gt;E162,"○","×")))</f>
        <v/>
      </c>
      <c r="E161" s="1159"/>
      <c r="F161" s="1166"/>
      <c r="G161" s="1167"/>
      <c r="H161" s="1168"/>
      <c r="I161" s="1158"/>
      <c r="J161" s="1124" t="str">
        <f>IF(I162="","",IF(I162=K162,"△",IF(I162&gt;K162,"○","×")))</f>
        <v/>
      </c>
      <c r="K161" s="1159"/>
      <c r="L161" s="1158"/>
      <c r="M161" s="1124" t="str">
        <f>IF(L162="","",IF(L162=N162,"△",IF(L162&gt;N162,"○","×")))</f>
        <v/>
      </c>
      <c r="N161" s="1159"/>
      <c r="O161" s="1191"/>
      <c r="P161" s="1192"/>
      <c r="Q161" s="1193"/>
      <c r="R161" s="1191"/>
      <c r="S161" s="1192"/>
      <c r="T161" s="1193"/>
      <c r="U161" s="1191"/>
      <c r="V161" s="1192"/>
      <c r="W161" s="1193"/>
      <c r="X161" s="1193"/>
      <c r="Y161" s="1193"/>
      <c r="Z161" s="1193"/>
      <c r="AA161" s="1193"/>
      <c r="AB161" s="1193"/>
      <c r="AC161" s="1193"/>
      <c r="AD161" s="1193"/>
      <c r="AE161" s="1193"/>
      <c r="AF161" s="1193"/>
      <c r="AG161" s="1193"/>
      <c r="AH161" s="1193"/>
      <c r="AI161" s="1193"/>
      <c r="AJ161" s="1191"/>
      <c r="AK161" s="1192"/>
      <c r="AL161" s="1193"/>
      <c r="AM161" s="1191"/>
      <c r="AN161" s="1192"/>
      <c r="AO161" s="1193"/>
      <c r="AP161" s="1031">
        <f>COUNTIF($C161:$T161,"○")</f>
        <v>0</v>
      </c>
      <c r="AQ161" s="1031">
        <f>COUNTIF($C161:$T161,"△")</f>
        <v>0</v>
      </c>
      <c r="AR161" s="1031">
        <f>COUNTIF($C161:$T161,"×")</f>
        <v>0</v>
      </c>
      <c r="AS161" s="1031">
        <f>AP161*2+AQ161</f>
        <v>0</v>
      </c>
      <c r="AT161" s="1033">
        <f>IF(ISERROR(C162+F162+I162+L162+O162+R162),0,C162+F162+I162+L162+O162+R162)</f>
        <v>0</v>
      </c>
      <c r="AU161" s="1034" t="s">
        <v>4</v>
      </c>
      <c r="AV161" s="1035">
        <f>IF(ISERROR(E162+H162+K162+N162+Q162+T162),0,E162+H162+K162+N162+Q162+T162)</f>
        <v>0</v>
      </c>
      <c r="AW161" s="1170" t="str">
        <f>IF(SUM(Ｊブロック)=600,"",RANK(AY161,Ｊブロック))</f>
        <v/>
      </c>
      <c r="AX161" s="1037"/>
      <c r="AY161" s="1038">
        <f>AS161*10000000+AT161*100000+AX161*100+(100-AV161)</f>
        <v>100</v>
      </c>
    </row>
    <row r="162" spans="1:51" ht="19.5" hidden="1" customHeight="1">
      <c r="A162" s="1017"/>
      <c r="B162" s="1063"/>
      <c r="C162" s="1162" t="str">
        <f>IF(H160="","",H160)</f>
        <v/>
      </c>
      <c r="D162" s="1044" t="s">
        <v>4</v>
      </c>
      <c r="E162" s="1163" t="str">
        <f>IF(F160="","",F160)</f>
        <v/>
      </c>
      <c r="F162" s="1172"/>
      <c r="G162" s="1173"/>
      <c r="H162" s="1174"/>
      <c r="I162" s="1162" t="str">
        <f>IF(ISERR(INDEX(予選成績,I161,K161*7-3)),"",IF(INDEX(予選成績,I161,K161*7-3)="","",INDEX(予選成績,I161,K161*7-3)))</f>
        <v/>
      </c>
      <c r="J162" s="1044" t="s">
        <v>4</v>
      </c>
      <c r="K162" s="1163" t="str">
        <f>IF(ISERR(INDEX(予選成績,I161,K161*7)),"",IF(INDEX(予選成績,I161,K161*7)="","",INDEX(予選成績,I161,K161*7)))</f>
        <v/>
      </c>
      <c r="L162" s="1162" t="str">
        <f>IF(ISERR(INDEX(予選成績,L161,N161*7-3)),"",IF(INDEX(予選成績,L161,N161*7-3)="","",INDEX(予選成績,L161,N161*7-3)))</f>
        <v/>
      </c>
      <c r="M162" s="1044" t="s">
        <v>4</v>
      </c>
      <c r="N162" s="1163" t="str">
        <f>IF(ISERR(INDEX(予選成績,L161,N161*7)),"",IF(INDEX(予選成績,L161,N161*7)="","",INDEX(予選成績,L161,N161*7)))</f>
        <v/>
      </c>
      <c r="O162" s="1194"/>
      <c r="P162" s="1195"/>
      <c r="Q162" s="1196"/>
      <c r="R162" s="1194"/>
      <c r="S162" s="1195"/>
      <c r="T162" s="1196"/>
      <c r="U162" s="1194"/>
      <c r="V162" s="1195"/>
      <c r="W162" s="1196"/>
      <c r="X162" s="1196"/>
      <c r="Y162" s="1196"/>
      <c r="Z162" s="1196"/>
      <c r="AA162" s="1196"/>
      <c r="AB162" s="1196"/>
      <c r="AC162" s="1196"/>
      <c r="AD162" s="1196"/>
      <c r="AE162" s="1196"/>
      <c r="AF162" s="1196"/>
      <c r="AG162" s="1196"/>
      <c r="AH162" s="1196"/>
      <c r="AI162" s="1196"/>
      <c r="AJ162" s="1194"/>
      <c r="AK162" s="1195"/>
      <c r="AL162" s="1196"/>
      <c r="AM162" s="1194"/>
      <c r="AN162" s="1195"/>
      <c r="AO162" s="1196"/>
      <c r="AP162" s="1051"/>
      <c r="AQ162" s="1051"/>
      <c r="AR162" s="1051"/>
      <c r="AS162" s="1051"/>
      <c r="AT162" s="1053"/>
      <c r="AU162" s="1054"/>
      <c r="AV162" s="1055"/>
      <c r="AW162" s="1176"/>
      <c r="AX162" s="1057"/>
      <c r="AY162" s="1038"/>
    </row>
    <row r="163" spans="1:51" ht="19.5" hidden="1" customHeight="1">
      <c r="A163" s="1017" t="s">
        <v>121</v>
      </c>
      <c r="B163" s="1059" t="str">
        <f>IF(A163="","＊＊＊＊＊＊＊＊＊＊",IF(ISNA(VLOOKUP(A163,参加ＴＭ,2,FALSE)),"",VLOOKUP(A163,参加ＴＭ,2,FALSE)))</f>
        <v/>
      </c>
      <c r="C163" s="1164"/>
      <c r="D163" s="1124" t="str">
        <f>IF(C164="","",IF(C164=E164,"△",IF(C164&gt;E164,"○","×")))</f>
        <v/>
      </c>
      <c r="E163" s="1159"/>
      <c r="F163" s="1164"/>
      <c r="G163" s="1124" t="str">
        <f>IF(F164="","",IF(F164=H164,"△",IF(F164&gt;H164,"○","×")))</f>
        <v/>
      </c>
      <c r="H163" s="1159"/>
      <c r="I163" s="1166"/>
      <c r="J163" s="1167"/>
      <c r="K163" s="1168"/>
      <c r="L163" s="1158"/>
      <c r="M163" s="1124" t="str">
        <f>IF(L164="","",IF(L164=N164,"△",IF(L164&gt;N164,"○","×")))</f>
        <v/>
      </c>
      <c r="N163" s="1159"/>
      <c r="O163" s="1191"/>
      <c r="P163" s="1192"/>
      <c r="Q163" s="1193"/>
      <c r="R163" s="1191"/>
      <c r="S163" s="1192"/>
      <c r="T163" s="1193"/>
      <c r="U163" s="1191"/>
      <c r="V163" s="1192"/>
      <c r="W163" s="1193"/>
      <c r="X163" s="1193"/>
      <c r="Y163" s="1193"/>
      <c r="Z163" s="1193"/>
      <c r="AA163" s="1193"/>
      <c r="AB163" s="1193"/>
      <c r="AC163" s="1193"/>
      <c r="AD163" s="1193"/>
      <c r="AE163" s="1193"/>
      <c r="AF163" s="1193"/>
      <c r="AG163" s="1193"/>
      <c r="AH163" s="1193"/>
      <c r="AI163" s="1193"/>
      <c r="AJ163" s="1191"/>
      <c r="AK163" s="1192"/>
      <c r="AL163" s="1193"/>
      <c r="AM163" s="1191"/>
      <c r="AN163" s="1192"/>
      <c r="AO163" s="1193"/>
      <c r="AP163" s="1031">
        <f>COUNTIF($C163:$T163,"○")</f>
        <v>0</v>
      </c>
      <c r="AQ163" s="1031">
        <f>COUNTIF($C163:$T163,"△")</f>
        <v>0</v>
      </c>
      <c r="AR163" s="1031">
        <f>COUNTIF($C163:$T163,"×")</f>
        <v>0</v>
      </c>
      <c r="AS163" s="1031">
        <f>AP163*2+AQ163</f>
        <v>0</v>
      </c>
      <c r="AT163" s="1033">
        <f>IF(ISERROR(C164+F164+I164+L164+O164+R164),0,C164+F164+I164+L164+O164+R164)</f>
        <v>0</v>
      </c>
      <c r="AU163" s="1034" t="s">
        <v>4</v>
      </c>
      <c r="AV163" s="1035">
        <f>IF(ISERROR(E164+H164+K164+N164+Q164+T164),0,E164+H164+K164+N164+Q164+T164)</f>
        <v>0</v>
      </c>
      <c r="AW163" s="1170" t="str">
        <f>IF(SUM(Ｊブロック)=600,"",RANK(AY163,Ｊブロック))</f>
        <v/>
      </c>
      <c r="AX163" s="1037"/>
      <c r="AY163" s="1038">
        <f>AS163*10000000+AT163*100000+AX163*100+(100-AV163)</f>
        <v>100</v>
      </c>
    </row>
    <row r="164" spans="1:51" ht="19.5" hidden="1" customHeight="1">
      <c r="A164" s="1017"/>
      <c r="B164" s="1063"/>
      <c r="C164" s="1162" t="str">
        <f>IF(K160="","",K160)</f>
        <v/>
      </c>
      <c r="D164" s="1044" t="s">
        <v>4</v>
      </c>
      <c r="E164" s="1163" t="str">
        <f>IF(I160="","",I160)</f>
        <v/>
      </c>
      <c r="F164" s="1162" t="str">
        <f>IF(K162="","",K162)</f>
        <v/>
      </c>
      <c r="G164" s="1044" t="s">
        <v>4</v>
      </c>
      <c r="H164" s="1163" t="str">
        <f>IF(I162="","",I162)</f>
        <v/>
      </c>
      <c r="I164" s="1172"/>
      <c r="J164" s="1173"/>
      <c r="K164" s="1174"/>
      <c r="L164" s="1162" t="str">
        <f>IF(ISERR(INDEX(予選成績,L163,N163*7-3)),"",IF(INDEX(予選成績,L163,N163*7-3)="","",INDEX(予選成績,L163,N163*7-3)))</f>
        <v/>
      </c>
      <c r="M164" s="1044" t="s">
        <v>4</v>
      </c>
      <c r="N164" s="1163" t="str">
        <f>IF(ISERR(INDEX(予選成績,L163,N163*7)),"",IF(INDEX(予選成績,L163,N163*7)="","",INDEX(予選成績,L163,N163*7)))</f>
        <v/>
      </c>
      <c r="O164" s="1194"/>
      <c r="P164" s="1195"/>
      <c r="Q164" s="1196"/>
      <c r="R164" s="1194"/>
      <c r="S164" s="1195"/>
      <c r="T164" s="1196"/>
      <c r="U164" s="1194"/>
      <c r="V164" s="1195"/>
      <c r="W164" s="1196"/>
      <c r="X164" s="1196"/>
      <c r="Y164" s="1196"/>
      <c r="Z164" s="1196"/>
      <c r="AA164" s="1196"/>
      <c r="AB164" s="1196"/>
      <c r="AC164" s="1196"/>
      <c r="AD164" s="1196"/>
      <c r="AE164" s="1196"/>
      <c r="AF164" s="1196"/>
      <c r="AG164" s="1196"/>
      <c r="AH164" s="1196"/>
      <c r="AI164" s="1196"/>
      <c r="AJ164" s="1194"/>
      <c r="AK164" s="1195"/>
      <c r="AL164" s="1196"/>
      <c r="AM164" s="1194"/>
      <c r="AN164" s="1195"/>
      <c r="AO164" s="1196"/>
      <c r="AP164" s="1051"/>
      <c r="AQ164" s="1051"/>
      <c r="AR164" s="1051"/>
      <c r="AS164" s="1051"/>
      <c r="AT164" s="1053"/>
      <c r="AU164" s="1054"/>
      <c r="AV164" s="1055"/>
      <c r="AW164" s="1176"/>
      <c r="AX164" s="1057"/>
      <c r="AY164" s="1038"/>
    </row>
    <row r="165" spans="1:51" ht="19.5" hidden="1" customHeight="1">
      <c r="A165" s="1017" t="s">
        <v>122</v>
      </c>
      <c r="B165" s="1059" t="str">
        <f>IF(A165="","＊＊＊＊＊＊＊＊＊＊",IF(ISNA(VLOOKUP(A165,参加ＴＭ,2,FALSE)),"",VLOOKUP(A165,参加ＴＭ,2,FALSE)))</f>
        <v/>
      </c>
      <c r="C165" s="1164"/>
      <c r="D165" s="1124" t="str">
        <f>IF(C166="","",IF(C166=E166,"△",IF(C166&gt;E166,"○","×")))</f>
        <v/>
      </c>
      <c r="E165" s="1159"/>
      <c r="F165" s="1164"/>
      <c r="G165" s="1124" t="str">
        <f>IF(F166="","",IF(F166=H166,"△",IF(F166&gt;H166,"○","×")))</f>
        <v/>
      </c>
      <c r="H165" s="1159"/>
      <c r="I165" s="1164"/>
      <c r="J165" s="1124" t="str">
        <f>IF(I166="","",IF(I166=K166,"△",IF(I166&gt;K166,"○","×")))</f>
        <v/>
      </c>
      <c r="K165" s="1165"/>
      <c r="L165" s="1166"/>
      <c r="M165" s="1167"/>
      <c r="N165" s="1168"/>
      <c r="O165" s="1191"/>
      <c r="P165" s="1192"/>
      <c r="Q165" s="1193"/>
      <c r="R165" s="1191"/>
      <c r="S165" s="1192"/>
      <c r="T165" s="1193"/>
      <c r="U165" s="1191"/>
      <c r="V165" s="1192"/>
      <c r="W165" s="1193"/>
      <c r="X165" s="1193"/>
      <c r="Y165" s="1193"/>
      <c r="Z165" s="1193"/>
      <c r="AA165" s="1193"/>
      <c r="AB165" s="1193"/>
      <c r="AC165" s="1193"/>
      <c r="AD165" s="1193"/>
      <c r="AE165" s="1193"/>
      <c r="AF165" s="1193"/>
      <c r="AG165" s="1193"/>
      <c r="AH165" s="1193"/>
      <c r="AI165" s="1193"/>
      <c r="AJ165" s="1191"/>
      <c r="AK165" s="1192"/>
      <c r="AL165" s="1193"/>
      <c r="AM165" s="1191"/>
      <c r="AN165" s="1192"/>
      <c r="AO165" s="1193"/>
      <c r="AP165" s="1031">
        <f>COUNTIF($C165:$T165,"○")</f>
        <v>0</v>
      </c>
      <c r="AQ165" s="1031">
        <f>COUNTIF($C165:$T165,"△")</f>
        <v>0</v>
      </c>
      <c r="AR165" s="1031">
        <f>COUNTIF($C165:$T165,"×")</f>
        <v>0</v>
      </c>
      <c r="AS165" s="1031">
        <f>AP165*2+AQ165</f>
        <v>0</v>
      </c>
      <c r="AT165" s="1033">
        <f>IF(ISERROR(C166+F166+I166+L166+O166+R166),0,C166+F166+I166+L166+O166+R166)</f>
        <v>0</v>
      </c>
      <c r="AU165" s="1034" t="s">
        <v>4</v>
      </c>
      <c r="AV165" s="1035">
        <f>IF(ISERROR(E166+H166+K166+N166+Q166+T166),0,E166+H166+K166+N166+Q166+T166)</f>
        <v>0</v>
      </c>
      <c r="AW165" s="1170" t="str">
        <f>IF(SUM(Ｊブロック)=600,"",RANK(AY165,Ｊブロック))</f>
        <v/>
      </c>
      <c r="AX165" s="1037"/>
      <c r="AY165" s="1038">
        <f>AS165*10000000+AT165*100000+AX165*100+(100-AV165)</f>
        <v>100</v>
      </c>
    </row>
    <row r="166" spans="1:51" ht="19.5" hidden="1" customHeight="1">
      <c r="A166" s="1017"/>
      <c r="B166" s="1063"/>
      <c r="C166" s="1162" t="str">
        <f>IF(N160="","",N160)</f>
        <v/>
      </c>
      <c r="D166" s="1044" t="s">
        <v>4</v>
      </c>
      <c r="E166" s="1163" t="str">
        <f>IF(L160="","",L160)</f>
        <v/>
      </c>
      <c r="F166" s="1162" t="str">
        <f>IF(N162="","",N162)</f>
        <v/>
      </c>
      <c r="G166" s="1044" t="s">
        <v>4</v>
      </c>
      <c r="H166" s="1163" t="str">
        <f>IF(L162="","",L162)</f>
        <v/>
      </c>
      <c r="I166" s="1162" t="str">
        <f>IF(N164="","",N164)</f>
        <v/>
      </c>
      <c r="J166" s="1044" t="s">
        <v>4</v>
      </c>
      <c r="K166" s="1171" t="str">
        <f>IF(L164="","",L164)</f>
        <v/>
      </c>
      <c r="L166" s="1172"/>
      <c r="M166" s="1173"/>
      <c r="N166" s="1174"/>
      <c r="O166" s="1194"/>
      <c r="P166" s="1195"/>
      <c r="Q166" s="1196"/>
      <c r="R166" s="1194"/>
      <c r="S166" s="1195"/>
      <c r="T166" s="1196"/>
      <c r="U166" s="1194"/>
      <c r="V166" s="1195"/>
      <c r="W166" s="1196"/>
      <c r="X166" s="1196"/>
      <c r="Y166" s="1196"/>
      <c r="Z166" s="1196"/>
      <c r="AA166" s="1196"/>
      <c r="AB166" s="1196"/>
      <c r="AC166" s="1196"/>
      <c r="AD166" s="1196"/>
      <c r="AE166" s="1196"/>
      <c r="AF166" s="1196"/>
      <c r="AG166" s="1196"/>
      <c r="AH166" s="1196"/>
      <c r="AI166" s="1196"/>
      <c r="AJ166" s="1194"/>
      <c r="AK166" s="1195"/>
      <c r="AL166" s="1196"/>
      <c r="AM166" s="1194"/>
      <c r="AN166" s="1195"/>
      <c r="AO166" s="1196"/>
      <c r="AP166" s="1051"/>
      <c r="AQ166" s="1051"/>
      <c r="AR166" s="1051"/>
      <c r="AS166" s="1051"/>
      <c r="AT166" s="1053"/>
      <c r="AU166" s="1054"/>
      <c r="AV166" s="1055"/>
      <c r="AW166" s="1176"/>
      <c r="AX166" s="1057"/>
      <c r="AY166" s="1038"/>
    </row>
    <row r="167" spans="1:51" ht="19.5" hidden="1" customHeight="1">
      <c r="A167" s="1017"/>
      <c r="B167" s="1059" t="str">
        <f>IF(A167="","＊＊＊＊＊＊＊＊＊＊",IF(ISNA(VLOOKUP(A167,参加ＴＭ,2,FALSE)),"",VLOOKUP(A167,参加ＴＭ,2,FALSE)))</f>
        <v>＊＊＊＊＊＊＊＊＊＊</v>
      </c>
      <c r="C167" s="1164"/>
      <c r="D167" s="1124" t="str">
        <f>IF(C168="","",IF(C168=E168,"△",IF(C168&gt;E168,"○","×")))</f>
        <v/>
      </c>
      <c r="E167" s="1159"/>
      <c r="F167" s="1164"/>
      <c r="G167" s="1124" t="str">
        <f>IF(F168="","",IF(F168=H168,"△",IF(F168&gt;H168,"○","×")))</f>
        <v/>
      </c>
      <c r="H167" s="1159"/>
      <c r="I167" s="1164"/>
      <c r="J167" s="1124" t="str">
        <f>IF(I168="","",IF(I168=K168,"△",IF(I168&gt;K168,"○","×")))</f>
        <v/>
      </c>
      <c r="K167" s="1165"/>
      <c r="L167" s="1164"/>
      <c r="M167" s="1124" t="str">
        <f>IF(L168="","",IF(L168=N168,"△",IF(L168&gt;N168,"○","×")))</f>
        <v/>
      </c>
      <c r="N167" s="1165"/>
      <c r="O167" s="1166"/>
      <c r="P167" s="1167"/>
      <c r="Q167" s="1168"/>
      <c r="R167" s="1197"/>
      <c r="S167" s="1198"/>
      <c r="T167" s="1199"/>
      <c r="U167" s="1199"/>
      <c r="V167" s="1199"/>
      <c r="W167" s="1199"/>
      <c r="X167" s="1199"/>
      <c r="Y167" s="1199"/>
      <c r="Z167" s="1199"/>
      <c r="AA167" s="1199"/>
      <c r="AB167" s="1199"/>
      <c r="AC167" s="1199"/>
      <c r="AD167" s="1199"/>
      <c r="AE167" s="1199"/>
      <c r="AF167" s="1199"/>
      <c r="AG167" s="1199"/>
      <c r="AH167" s="1199"/>
      <c r="AI167" s="1199"/>
      <c r="AJ167" s="1197"/>
      <c r="AK167" s="1198"/>
      <c r="AL167" s="1199"/>
      <c r="AM167" s="1197"/>
      <c r="AN167" s="1198"/>
      <c r="AO167" s="1199"/>
      <c r="AP167" s="1031">
        <f>COUNTIF($C167:$T167,"○")</f>
        <v>0</v>
      </c>
      <c r="AQ167" s="1031">
        <f>COUNTIF($C167:$T167,"△")</f>
        <v>0</v>
      </c>
      <c r="AR167" s="1031">
        <f>COUNTIF($C167:$T167,"×")</f>
        <v>0</v>
      </c>
      <c r="AS167" s="1031">
        <f>AP167*2+AQ167</f>
        <v>0</v>
      </c>
      <c r="AT167" s="1033">
        <f>IF(ISERROR(C168+F168+I168+L168+O168+R168),0,C168+F168+I168+L168+O168+R168)</f>
        <v>0</v>
      </c>
      <c r="AU167" s="1034" t="s">
        <v>4</v>
      </c>
      <c r="AV167" s="1035">
        <f>IF(ISERROR(E168+H168+K168+N168+Q168+T168),0,E168+H168+K168+N168+Q168+T168)</f>
        <v>0</v>
      </c>
      <c r="AW167" s="1170" t="str">
        <f>IF(SUM(Ｊブロック)=600,"",RANK(AY167,Ｊブロック))</f>
        <v/>
      </c>
      <c r="AX167" s="1037"/>
      <c r="AY167" s="1038">
        <f>AS167*10000000+AT167*100000+AX167*100+(100-AV167)</f>
        <v>100</v>
      </c>
    </row>
    <row r="168" spans="1:51" ht="19.5" hidden="1" customHeight="1">
      <c r="A168" s="1017"/>
      <c r="B168" s="1063"/>
      <c r="C168" s="1162" t="str">
        <f>IF(Q160="","",Q160)</f>
        <v/>
      </c>
      <c r="D168" s="1044" t="s">
        <v>4</v>
      </c>
      <c r="E168" s="1163" t="str">
        <f>IF(O160="","",O160)</f>
        <v/>
      </c>
      <c r="F168" s="1162" t="str">
        <f>IF(Q162="","",Q162)</f>
        <v/>
      </c>
      <c r="G168" s="1044" t="s">
        <v>4</v>
      </c>
      <c r="H168" s="1163" t="str">
        <f>IF(O162="","",O162)</f>
        <v/>
      </c>
      <c r="I168" s="1162" t="str">
        <f>IF(Q164="","",Q164)</f>
        <v/>
      </c>
      <c r="J168" s="1044" t="s">
        <v>4</v>
      </c>
      <c r="K168" s="1171" t="str">
        <f>IF(O164="","",O164)</f>
        <v/>
      </c>
      <c r="L168" s="1162" t="str">
        <f>IF(Q166="","",Q166)</f>
        <v/>
      </c>
      <c r="M168" s="1044" t="s">
        <v>4</v>
      </c>
      <c r="N168" s="1171" t="str">
        <f>IF(O166="","",O166)</f>
        <v/>
      </c>
      <c r="O168" s="1172"/>
      <c r="P168" s="1173"/>
      <c r="Q168" s="1174"/>
      <c r="R168" s="1200"/>
      <c r="S168" s="1201"/>
      <c r="T168" s="1202"/>
      <c r="U168" s="1202"/>
      <c r="V168" s="1202"/>
      <c r="W168" s="1202"/>
      <c r="X168" s="1202"/>
      <c r="Y168" s="1202"/>
      <c r="Z168" s="1202"/>
      <c r="AA168" s="1202"/>
      <c r="AB168" s="1202"/>
      <c r="AC168" s="1202"/>
      <c r="AD168" s="1202"/>
      <c r="AE168" s="1202"/>
      <c r="AF168" s="1202"/>
      <c r="AG168" s="1202"/>
      <c r="AH168" s="1202"/>
      <c r="AI168" s="1202"/>
      <c r="AJ168" s="1200"/>
      <c r="AK168" s="1201"/>
      <c r="AL168" s="1202"/>
      <c r="AM168" s="1200"/>
      <c r="AN168" s="1201"/>
      <c r="AO168" s="1202"/>
      <c r="AP168" s="1051"/>
      <c r="AQ168" s="1051"/>
      <c r="AR168" s="1051"/>
      <c r="AS168" s="1051"/>
      <c r="AT168" s="1053"/>
      <c r="AU168" s="1054"/>
      <c r="AV168" s="1055"/>
      <c r="AW168" s="1176"/>
      <c r="AX168" s="1057"/>
      <c r="AY168" s="1038"/>
    </row>
    <row r="169" spans="1:51" ht="19.5" hidden="1" customHeight="1">
      <c r="A169" s="1017"/>
      <c r="B169" s="1059" t="str">
        <f>IF(A169="","＊＊＊＊＊＊＊＊＊＊",IF(ISNA(VLOOKUP(A169,参加ＴＭ,2,FALSE)),"",VLOOKUP(A169,参加ＴＭ,2,FALSE)))</f>
        <v>＊＊＊＊＊＊＊＊＊＊</v>
      </c>
      <c r="C169" s="1164"/>
      <c r="D169" s="1124" t="str">
        <f>IF(C170="","",IF(C170=E170,"△",IF(C170&gt;E170,"○","×")))</f>
        <v/>
      </c>
      <c r="E169" s="1159"/>
      <c r="F169" s="1164"/>
      <c r="G169" s="1124" t="str">
        <f>IF(F170="","",IF(F170=H170,"△",IF(F170&gt;H170,"○","×")))</f>
        <v/>
      </c>
      <c r="H169" s="1159"/>
      <c r="I169" s="1164"/>
      <c r="J169" s="1124" t="str">
        <f>IF(I170="","",IF(I170=K170,"△",IF(I170&gt;K170,"○","×")))</f>
        <v/>
      </c>
      <c r="K169" s="1165"/>
      <c r="L169" s="1164"/>
      <c r="M169" s="1124" t="str">
        <f>IF(L170="","",IF(L170=N170,"△",IF(L170&gt;N170,"○","×")))</f>
        <v/>
      </c>
      <c r="N169" s="1165"/>
      <c r="O169" s="1164"/>
      <c r="P169" s="1124" t="str">
        <f>IF(O170="","",IF(O170=Q170,"△",IF(O170&gt;Q170,"○","×")))</f>
        <v/>
      </c>
      <c r="Q169" s="1165"/>
      <c r="R169" s="1203"/>
      <c r="S169" s="1204"/>
      <c r="T169" s="1205"/>
      <c r="U169" s="1206"/>
      <c r="V169" s="1206"/>
      <c r="W169" s="1206"/>
      <c r="X169" s="1206"/>
      <c r="Y169" s="1206"/>
      <c r="Z169" s="1206"/>
      <c r="AA169" s="1206"/>
      <c r="AB169" s="1206"/>
      <c r="AC169" s="1206"/>
      <c r="AD169" s="1206"/>
      <c r="AE169" s="1206"/>
      <c r="AF169" s="1206"/>
      <c r="AG169" s="1206"/>
      <c r="AH169" s="1206"/>
      <c r="AI169" s="1206"/>
      <c r="AJ169" s="1203"/>
      <c r="AK169" s="1204"/>
      <c r="AL169" s="1205"/>
      <c r="AM169" s="1203"/>
      <c r="AN169" s="1204"/>
      <c r="AO169" s="1205"/>
      <c r="AP169" s="1031">
        <f>COUNTIF($C169:$T169,"○")</f>
        <v>0</v>
      </c>
      <c r="AQ169" s="1031">
        <f>COUNTIF($C169:$T169,"△")</f>
        <v>0</v>
      </c>
      <c r="AR169" s="1031">
        <f>COUNTIF($C169:$T169,"×")</f>
        <v>0</v>
      </c>
      <c r="AS169" s="1031">
        <f>AP169*2+AQ169</f>
        <v>0</v>
      </c>
      <c r="AT169" s="1033">
        <f>IF(ISERROR(C170+F170+I170+L170+O170+R170),0,C170+F170+I170+L170+O170+R170)</f>
        <v>0</v>
      </c>
      <c r="AU169" s="1034" t="s">
        <v>4</v>
      </c>
      <c r="AV169" s="1035">
        <f>IF(ISERROR(E170+H170+K170+N170+Q170+T170),0,E170+H170+K170+N170+Q170+T170)</f>
        <v>0</v>
      </c>
      <c r="AW169" s="1170" t="str">
        <f>IF(SUM(Ｊブロック)=600,"",RANK(AY169,Ｊブロック))</f>
        <v/>
      </c>
      <c r="AX169" s="1037"/>
      <c r="AY169" s="1038">
        <f>AS169*10000000+AT169*100000+AX169*100+(100-AV169)</f>
        <v>100</v>
      </c>
    </row>
    <row r="170" spans="1:51" ht="19.5" hidden="1" customHeight="1">
      <c r="A170" s="1017"/>
      <c r="B170" s="1063"/>
      <c r="C170" s="1162" t="str">
        <f>IF(T160="","",T160)</f>
        <v/>
      </c>
      <c r="D170" s="1044" t="s">
        <v>4</v>
      </c>
      <c r="E170" s="1163" t="str">
        <f>IF(R160="","",R160)</f>
        <v/>
      </c>
      <c r="F170" s="1162" t="str">
        <f>IF(T162="","",T162)</f>
        <v/>
      </c>
      <c r="G170" s="1044" t="s">
        <v>4</v>
      </c>
      <c r="H170" s="1163" t="str">
        <f>IF(R162="","",R162)</f>
        <v/>
      </c>
      <c r="I170" s="1162" t="str">
        <f>IF(T164="","",T164)</f>
        <v/>
      </c>
      <c r="J170" s="1044" t="s">
        <v>4</v>
      </c>
      <c r="K170" s="1171" t="str">
        <f>IF(R164="","",R164)</f>
        <v/>
      </c>
      <c r="L170" s="1162" t="str">
        <f>IF(T166="","",T166)</f>
        <v/>
      </c>
      <c r="M170" s="1044" t="s">
        <v>4</v>
      </c>
      <c r="N170" s="1171" t="str">
        <f>IF(R166="","",R166)</f>
        <v/>
      </c>
      <c r="O170" s="1162" t="str">
        <f>IF(T168="","",T168)</f>
        <v/>
      </c>
      <c r="P170" s="1044" t="s">
        <v>4</v>
      </c>
      <c r="Q170" s="1171" t="str">
        <f>IF(R168="","",R168)</f>
        <v/>
      </c>
      <c r="R170" s="1207"/>
      <c r="S170" s="1208"/>
      <c r="T170" s="1209"/>
      <c r="U170" s="1210"/>
      <c r="V170" s="1210"/>
      <c r="W170" s="1210"/>
      <c r="X170" s="1210"/>
      <c r="Y170" s="1210"/>
      <c r="Z170" s="1210"/>
      <c r="AA170" s="1210"/>
      <c r="AB170" s="1210"/>
      <c r="AC170" s="1210"/>
      <c r="AD170" s="1210"/>
      <c r="AE170" s="1210"/>
      <c r="AF170" s="1210"/>
      <c r="AG170" s="1210"/>
      <c r="AH170" s="1210"/>
      <c r="AI170" s="1210"/>
      <c r="AJ170" s="1207"/>
      <c r="AK170" s="1208"/>
      <c r="AL170" s="1209"/>
      <c r="AM170" s="1207"/>
      <c r="AN170" s="1208"/>
      <c r="AO170" s="1209"/>
      <c r="AP170" s="1051"/>
      <c r="AQ170" s="1051"/>
      <c r="AR170" s="1051"/>
      <c r="AS170" s="1051"/>
      <c r="AT170" s="1053"/>
      <c r="AU170" s="1054"/>
      <c r="AV170" s="1055"/>
      <c r="AW170" s="1176"/>
      <c r="AX170" s="1057"/>
      <c r="AY170" s="1038"/>
    </row>
    <row r="171" spans="1:51" ht="19.5" hidden="1" customHeight="1"/>
    <row r="172" spans="1:51" s="258" customFormat="1" ht="19.5" hidden="1" customHeight="1">
      <c r="A172" s="1005" t="s">
        <v>693</v>
      </c>
      <c r="B172" s="1006"/>
      <c r="D172" s="652"/>
      <c r="G172" s="652"/>
      <c r="J172" s="652"/>
      <c r="M172" s="652"/>
      <c r="P172" s="652"/>
      <c r="AT172" s="1007"/>
      <c r="AU172" s="1008"/>
      <c r="AV172" s="1007"/>
      <c r="AW172" s="1006"/>
      <c r="AX172" s="1006"/>
    </row>
    <row r="173" spans="1:51" s="258" customFormat="1" ht="19.5" hidden="1" customHeight="1">
      <c r="A173" s="1009" t="s">
        <v>5</v>
      </c>
      <c r="B173" s="1009"/>
      <c r="C173" s="1010">
        <v>1</v>
      </c>
      <c r="D173" s="1010"/>
      <c r="E173" s="1010"/>
      <c r="F173" s="1010">
        <v>2</v>
      </c>
      <c r="G173" s="1010"/>
      <c r="H173" s="1010"/>
      <c r="I173" s="1010">
        <v>3</v>
      </c>
      <c r="J173" s="1010"/>
      <c r="K173" s="1010"/>
      <c r="L173" s="1010">
        <v>4</v>
      </c>
      <c r="M173" s="1010"/>
      <c r="N173" s="1010"/>
      <c r="O173" s="1211"/>
      <c r="P173" s="1211"/>
      <c r="Q173" s="1211"/>
      <c r="R173" s="1212"/>
      <c r="S173" s="1212"/>
      <c r="T173" s="1212"/>
      <c r="U173" s="1212"/>
      <c r="V173" s="1212"/>
      <c r="W173" s="1212"/>
      <c r="X173" s="1213"/>
      <c r="Y173" s="1213"/>
      <c r="Z173" s="1213"/>
      <c r="AA173" s="1213"/>
      <c r="AB173" s="1213"/>
      <c r="AC173" s="1213"/>
      <c r="AD173" s="1213"/>
      <c r="AE173" s="1213"/>
      <c r="AF173" s="1213"/>
      <c r="AG173" s="1190"/>
      <c r="AH173" s="1190"/>
      <c r="AI173" s="1190"/>
      <c r="AJ173" s="1212"/>
      <c r="AK173" s="1212"/>
      <c r="AL173" s="1212"/>
      <c r="AM173" s="1212"/>
      <c r="AN173" s="1212"/>
      <c r="AO173" s="1212"/>
      <c r="AP173" s="1015" t="s">
        <v>1</v>
      </c>
      <c r="AQ173" s="1015" t="s">
        <v>2</v>
      </c>
      <c r="AR173" s="1015" t="s">
        <v>3</v>
      </c>
      <c r="AS173" s="1016" t="s">
        <v>0</v>
      </c>
      <c r="AT173" s="1010" t="s">
        <v>7</v>
      </c>
      <c r="AU173" s="1010"/>
      <c r="AV173" s="1010"/>
      <c r="AW173" s="1016" t="s">
        <v>6</v>
      </c>
      <c r="AX173" s="1016" t="s">
        <v>42</v>
      </c>
    </row>
    <row r="174" spans="1:51" ht="19.5" hidden="1" customHeight="1">
      <c r="A174" s="1017" t="s">
        <v>123</v>
      </c>
      <c r="B174" s="1059" t="str">
        <f>IF(A174="","＊＊＊＊＊＊＊＊＊＊",IF(ISNA(VLOOKUP(A174,参加ＴＭ,2,FALSE)),"",VLOOKUP(A174,参加ＴＭ,2,FALSE)))</f>
        <v/>
      </c>
      <c r="C174" s="1166"/>
      <c r="D174" s="1167"/>
      <c r="E174" s="1168"/>
      <c r="F174" s="1158"/>
      <c r="G174" s="1124" t="str">
        <f>IF(F175="","",IF(F175=H175,"△",IF(F175&gt;H175,"○","×")))</f>
        <v/>
      </c>
      <c r="H174" s="1159"/>
      <c r="I174" s="1158"/>
      <c r="J174" s="1124" t="str">
        <f>IF(I175="","",IF(I175=K175,"△",IF(I175&gt;K175,"○","×")))</f>
        <v/>
      </c>
      <c r="K174" s="1159"/>
      <c r="L174" s="1158"/>
      <c r="M174" s="1124" t="str">
        <f>IF(L175="","",IF(L175=N175,"△",IF(L175&gt;N175,"○","×")))</f>
        <v/>
      </c>
      <c r="N174" s="1159"/>
      <c r="O174" s="1214"/>
      <c r="P174" s="1215"/>
      <c r="Q174" s="1216"/>
      <c r="R174" s="1177"/>
      <c r="S174" s="1178"/>
      <c r="T174" s="1179"/>
      <c r="U174" s="1177"/>
      <c r="V174" s="1178"/>
      <c r="W174" s="1179"/>
      <c r="X174" s="1179"/>
      <c r="Y174" s="1179"/>
      <c r="Z174" s="1179"/>
      <c r="AA174" s="1179"/>
      <c r="AB174" s="1179"/>
      <c r="AC174" s="1179"/>
      <c r="AD174" s="1179"/>
      <c r="AE174" s="1179"/>
      <c r="AF174" s="1179"/>
      <c r="AG174" s="1199"/>
      <c r="AH174" s="1199"/>
      <c r="AI174" s="1199"/>
      <c r="AJ174" s="1177"/>
      <c r="AK174" s="1178"/>
      <c r="AL174" s="1179"/>
      <c r="AM174" s="1177"/>
      <c r="AN174" s="1178"/>
      <c r="AO174" s="1179"/>
      <c r="AP174" s="1031">
        <f>COUNTIF($C174:$T174,"○")</f>
        <v>0</v>
      </c>
      <c r="AQ174" s="1031">
        <f>COUNTIF($C174:$T174,"△")</f>
        <v>0</v>
      </c>
      <c r="AR174" s="1031">
        <f>COUNTIF($C174:$T174,"×")</f>
        <v>0</v>
      </c>
      <c r="AS174" s="1031">
        <f>AP174*2+AQ174</f>
        <v>0</v>
      </c>
      <c r="AT174" s="1033">
        <f>IF(ISERROR(C175+F175+I175+L175+O175+R175),0,C175+F175+I175+L175+O175+R175)</f>
        <v>0</v>
      </c>
      <c r="AU174" s="1034" t="s">
        <v>4</v>
      </c>
      <c r="AV174" s="1035">
        <f>IF(ISERROR(E175+H175+K175+N175+Q175+T175),0,E175+H175+K175+N175+Q175+T175)</f>
        <v>0</v>
      </c>
      <c r="AW174" s="1170" t="str">
        <f>IF(SUM(Ｋブロック)=600,"",RANK(AY174,Ｋブロック))</f>
        <v/>
      </c>
      <c r="AX174" s="1037"/>
      <c r="AY174" s="1038">
        <f>AS174*10000000+AT174*100000+AX174*100+(100-AV174)</f>
        <v>100</v>
      </c>
    </row>
    <row r="175" spans="1:51" ht="19.5" hidden="1" customHeight="1">
      <c r="A175" s="1017"/>
      <c r="B175" s="1063"/>
      <c r="C175" s="1172"/>
      <c r="D175" s="1173"/>
      <c r="E175" s="1174"/>
      <c r="F175" s="1162" t="str">
        <f>IF(ISERR(INDEX(予選成績,F174,H174*7-3)),"",IF(INDEX(予選成績,F174,H174*7-3)="","",INDEX(予選成績,F174,H174*7-3)))</f>
        <v/>
      </c>
      <c r="G175" s="1044" t="s">
        <v>4</v>
      </c>
      <c r="H175" s="1163" t="str">
        <f>IF(ISERR(INDEX(予選成績,F174,H174*7)),"",IF(INDEX(予選成績,F174,H174*7)="","",INDEX(予選成績,F174,H174*7)))</f>
        <v/>
      </c>
      <c r="I175" s="1162" t="str">
        <f>IF(ISERR(INDEX(予選成績,I174,K174*7-3)),"",IF(INDEX(予選成績,I174,K174*7-3)="","",INDEX(予選成績,I174,K174*7-3)))</f>
        <v/>
      </c>
      <c r="J175" s="1044" t="s">
        <v>4</v>
      </c>
      <c r="K175" s="1163" t="str">
        <f>IF(ISERR(INDEX(予選成績,I174,K174*7)),"",IF(INDEX(予選成績,I174,K174*7)="","",INDEX(予選成績,I174,K174*7)))</f>
        <v/>
      </c>
      <c r="L175" s="1162" t="str">
        <f>IF(ISERR(INDEX(予選成績,L174,N174*7-3)),"",IF(INDEX(予選成績,L174,N174*7-3)="","",INDEX(予選成績,L174,N174*7-3)))</f>
        <v/>
      </c>
      <c r="M175" s="1044" t="s">
        <v>4</v>
      </c>
      <c r="N175" s="1163" t="str">
        <f>IF(ISERR(INDEX(予選成績,L174,N174*7)),"",IF(INDEX(予選成績,L174,N174*7)="","",INDEX(予選成績,L174,N174*7)))</f>
        <v/>
      </c>
      <c r="O175" s="1217"/>
      <c r="P175" s="1218"/>
      <c r="Q175" s="1219"/>
      <c r="R175" s="1180"/>
      <c r="S175" s="1181"/>
      <c r="T175" s="1182"/>
      <c r="U175" s="1180"/>
      <c r="V175" s="1181"/>
      <c r="W175" s="1182"/>
      <c r="X175" s="1182"/>
      <c r="Y175" s="1182"/>
      <c r="Z175" s="1182"/>
      <c r="AA175" s="1182"/>
      <c r="AB175" s="1182"/>
      <c r="AC175" s="1182"/>
      <c r="AD175" s="1182"/>
      <c r="AE175" s="1182"/>
      <c r="AF175" s="1182"/>
      <c r="AG175" s="1202"/>
      <c r="AH175" s="1202"/>
      <c r="AI175" s="1202"/>
      <c r="AJ175" s="1180"/>
      <c r="AK175" s="1181"/>
      <c r="AL175" s="1182"/>
      <c r="AM175" s="1180"/>
      <c r="AN175" s="1181"/>
      <c r="AO175" s="1182"/>
      <c r="AP175" s="1051"/>
      <c r="AQ175" s="1051"/>
      <c r="AR175" s="1051"/>
      <c r="AS175" s="1051"/>
      <c r="AT175" s="1053"/>
      <c r="AU175" s="1054"/>
      <c r="AV175" s="1055"/>
      <c r="AW175" s="1176"/>
      <c r="AX175" s="1057"/>
      <c r="AY175" s="1038"/>
    </row>
    <row r="176" spans="1:51" ht="19.5" hidden="1" customHeight="1">
      <c r="A176" s="1017" t="s">
        <v>124</v>
      </c>
      <c r="B176" s="1059" t="str">
        <f>IF(A176="","＊＊＊＊＊＊＊＊＊＊",IF(ISNA(VLOOKUP(A176,参加ＴＭ,2,FALSE)),"",VLOOKUP(A176,参加ＴＭ,2,FALSE)))</f>
        <v/>
      </c>
      <c r="C176" s="1164"/>
      <c r="D176" s="1124" t="str">
        <f>IF(C177="","",IF(C177=E177,"△",IF(C177&gt;E177,"○","×")))</f>
        <v/>
      </c>
      <c r="E176" s="1159"/>
      <c r="F176" s="1166"/>
      <c r="G176" s="1167"/>
      <c r="H176" s="1168"/>
      <c r="I176" s="1158"/>
      <c r="J176" s="1124" t="str">
        <f>IF(I177="","",IF(I177=K177,"△",IF(I177&gt;K177,"○","×")))</f>
        <v/>
      </c>
      <c r="K176" s="1159"/>
      <c r="L176" s="1158"/>
      <c r="M176" s="1124" t="str">
        <f>IF(L177="","",IF(L177=N177,"△",IF(L177&gt;N177,"○","×")))</f>
        <v/>
      </c>
      <c r="N176" s="1159"/>
      <c r="O176" s="1214"/>
      <c r="P176" s="1215"/>
      <c r="Q176" s="1216"/>
      <c r="R176" s="1177"/>
      <c r="S176" s="1178"/>
      <c r="T176" s="1179"/>
      <c r="U176" s="1177"/>
      <c r="V176" s="1178"/>
      <c r="W176" s="1179"/>
      <c r="X176" s="1179"/>
      <c r="Y176" s="1179"/>
      <c r="Z176" s="1179"/>
      <c r="AA176" s="1179"/>
      <c r="AB176" s="1179"/>
      <c r="AC176" s="1179"/>
      <c r="AD176" s="1179"/>
      <c r="AE176" s="1179"/>
      <c r="AF176" s="1179"/>
      <c r="AG176" s="1199"/>
      <c r="AH176" s="1199"/>
      <c r="AI176" s="1199"/>
      <c r="AJ176" s="1177"/>
      <c r="AK176" s="1178"/>
      <c r="AL176" s="1179"/>
      <c r="AM176" s="1177"/>
      <c r="AN176" s="1178"/>
      <c r="AO176" s="1179"/>
      <c r="AP176" s="1031">
        <f>COUNTIF($C176:$T176,"○")</f>
        <v>0</v>
      </c>
      <c r="AQ176" s="1031">
        <f>COUNTIF($C176:$T176,"△")</f>
        <v>0</v>
      </c>
      <c r="AR176" s="1031">
        <f>COUNTIF($C176:$T176,"×")</f>
        <v>0</v>
      </c>
      <c r="AS176" s="1031">
        <f>AP176*2+AQ176</f>
        <v>0</v>
      </c>
      <c r="AT176" s="1033">
        <f>IF(ISERROR(C177+F177+I177+L177+O177+R177),0,C177+F177+I177+L177+O177+R177)</f>
        <v>0</v>
      </c>
      <c r="AU176" s="1034" t="s">
        <v>4</v>
      </c>
      <c r="AV176" s="1035">
        <f>IF(ISERROR(E177+H177+K177+N177+Q177+T177),0,E177+H177+K177+N177+Q177+T177)</f>
        <v>0</v>
      </c>
      <c r="AW176" s="1170" t="str">
        <f>IF(SUM(Ｋブロック)=600,"",RANK(AY176,Ｋブロック))</f>
        <v/>
      </c>
      <c r="AX176" s="1037"/>
      <c r="AY176" s="1038">
        <f>AS176*10000000+AT176*100000+AX176*100+(100-AV176)</f>
        <v>100</v>
      </c>
    </row>
    <row r="177" spans="1:51" ht="19.5" hidden="1" customHeight="1">
      <c r="A177" s="1017"/>
      <c r="B177" s="1063"/>
      <c r="C177" s="1162" t="str">
        <f>IF(H175="","",H175)</f>
        <v/>
      </c>
      <c r="D177" s="1044" t="s">
        <v>4</v>
      </c>
      <c r="E177" s="1163" t="str">
        <f>IF(F175="","",F175)</f>
        <v/>
      </c>
      <c r="F177" s="1172"/>
      <c r="G177" s="1173"/>
      <c r="H177" s="1174"/>
      <c r="I177" s="1162" t="str">
        <f>IF(ISERR(INDEX(予選成績,I176,K176*7-3)),"",IF(INDEX(予選成績,I176,K176*7-3)="","",INDEX(予選成績,I176,K176*7-3)))</f>
        <v/>
      </c>
      <c r="J177" s="1044" t="s">
        <v>4</v>
      </c>
      <c r="K177" s="1163" t="str">
        <f>IF(ISERR(INDEX(予選成績,I176,K176*7)),"",IF(INDEX(予選成績,I176,K176*7)="","",INDEX(予選成績,I176,K176*7)))</f>
        <v/>
      </c>
      <c r="L177" s="1162" t="str">
        <f>IF(ISERR(INDEX(予選成績,L176,N176*7-3)),"",IF(INDEX(予選成績,L176,N176*7-3)="","",INDEX(予選成績,L176,N176*7-3)))</f>
        <v/>
      </c>
      <c r="M177" s="1044" t="s">
        <v>4</v>
      </c>
      <c r="N177" s="1163" t="str">
        <f>IF(ISERR(INDEX(予選成績,L176,N176*7)),"",IF(INDEX(予選成績,L176,N176*7)="","",INDEX(予選成績,L176,N176*7)))</f>
        <v/>
      </c>
      <c r="O177" s="1217"/>
      <c r="P177" s="1218"/>
      <c r="Q177" s="1219"/>
      <c r="R177" s="1180"/>
      <c r="S177" s="1181"/>
      <c r="T177" s="1182"/>
      <c r="U177" s="1180"/>
      <c r="V177" s="1181"/>
      <c r="W177" s="1182"/>
      <c r="X177" s="1182"/>
      <c r="Y177" s="1182"/>
      <c r="Z177" s="1182"/>
      <c r="AA177" s="1182"/>
      <c r="AB177" s="1182"/>
      <c r="AC177" s="1182"/>
      <c r="AD177" s="1182"/>
      <c r="AE177" s="1182"/>
      <c r="AF177" s="1182"/>
      <c r="AG177" s="1202"/>
      <c r="AH177" s="1202"/>
      <c r="AI177" s="1202"/>
      <c r="AJ177" s="1180"/>
      <c r="AK177" s="1181"/>
      <c r="AL177" s="1182"/>
      <c r="AM177" s="1180"/>
      <c r="AN177" s="1181"/>
      <c r="AO177" s="1182"/>
      <c r="AP177" s="1051"/>
      <c r="AQ177" s="1051"/>
      <c r="AR177" s="1051"/>
      <c r="AS177" s="1051"/>
      <c r="AT177" s="1053"/>
      <c r="AU177" s="1054"/>
      <c r="AV177" s="1055"/>
      <c r="AW177" s="1176"/>
      <c r="AX177" s="1057"/>
      <c r="AY177" s="1038"/>
    </row>
    <row r="178" spans="1:51" ht="19.5" hidden="1" customHeight="1">
      <c r="A178" s="1017" t="s">
        <v>125</v>
      </c>
      <c r="B178" s="1059" t="str">
        <f>IF(A178="","＊＊＊＊＊＊＊＊＊＊",IF(ISNA(VLOOKUP(A178,参加ＴＭ,2,FALSE)),"",VLOOKUP(A178,参加ＴＭ,2,FALSE)))</f>
        <v/>
      </c>
      <c r="C178" s="1164"/>
      <c r="D178" s="1124" t="str">
        <f>IF(C179="","",IF(C179=E179,"△",IF(C179&gt;E179,"○","×")))</f>
        <v/>
      </c>
      <c r="E178" s="1159"/>
      <c r="F178" s="1164"/>
      <c r="G178" s="1124" t="str">
        <f>IF(F179="","",IF(F179=H179,"△",IF(F179&gt;H179,"○","×")))</f>
        <v/>
      </c>
      <c r="H178" s="1159"/>
      <c r="I178" s="1166"/>
      <c r="J178" s="1167"/>
      <c r="K178" s="1168"/>
      <c r="L178" s="1158"/>
      <c r="M178" s="1124" t="str">
        <f>IF(L179="","",IF(L179=N179,"△",IF(L179&gt;N179,"○","×")))</f>
        <v/>
      </c>
      <c r="N178" s="1159"/>
      <c r="O178" s="1214"/>
      <c r="P178" s="1215"/>
      <c r="Q178" s="1216"/>
      <c r="R178" s="1177"/>
      <c r="S178" s="1178"/>
      <c r="T178" s="1179"/>
      <c r="U178" s="1177"/>
      <c r="V178" s="1178"/>
      <c r="W178" s="1179"/>
      <c r="X178" s="1179"/>
      <c r="Y178" s="1179"/>
      <c r="Z178" s="1179"/>
      <c r="AA178" s="1179"/>
      <c r="AB178" s="1179"/>
      <c r="AC178" s="1179"/>
      <c r="AD178" s="1179"/>
      <c r="AE178" s="1179"/>
      <c r="AF178" s="1179"/>
      <c r="AG178" s="1199"/>
      <c r="AH178" s="1199"/>
      <c r="AI178" s="1199"/>
      <c r="AJ178" s="1177"/>
      <c r="AK178" s="1178"/>
      <c r="AL178" s="1179"/>
      <c r="AM178" s="1177"/>
      <c r="AN178" s="1178"/>
      <c r="AO178" s="1179"/>
      <c r="AP178" s="1031">
        <f>COUNTIF($C178:$T178,"○")</f>
        <v>0</v>
      </c>
      <c r="AQ178" s="1031">
        <f>COUNTIF($C178:$T178,"△")</f>
        <v>0</v>
      </c>
      <c r="AR178" s="1031">
        <f>COUNTIF($C178:$T178,"×")</f>
        <v>0</v>
      </c>
      <c r="AS178" s="1031">
        <f>AP178*2+AQ178</f>
        <v>0</v>
      </c>
      <c r="AT178" s="1033">
        <f>IF(ISERROR(C179+F179+I179+L179+O179+R179),0,C179+F179+I179+L179+O179+R179)</f>
        <v>0</v>
      </c>
      <c r="AU178" s="1034" t="s">
        <v>4</v>
      </c>
      <c r="AV178" s="1035">
        <f>IF(ISERROR(E179+H179+K179+N179+Q179+T179),0,E179+H179+K179+N179+Q179+T179)</f>
        <v>0</v>
      </c>
      <c r="AW178" s="1170" t="str">
        <f>IF(SUM(Ｋブロック)=600,"",RANK(AY178,Ｋブロック))</f>
        <v/>
      </c>
      <c r="AX178" s="1037"/>
      <c r="AY178" s="1038">
        <f>AS178*10000000+AT178*100000+AX178*100+(100-AV178)</f>
        <v>100</v>
      </c>
    </row>
    <row r="179" spans="1:51" ht="19.5" hidden="1" customHeight="1">
      <c r="A179" s="1017"/>
      <c r="B179" s="1063"/>
      <c r="C179" s="1162" t="str">
        <f>IF(K175="","",K175)</f>
        <v/>
      </c>
      <c r="D179" s="1044" t="s">
        <v>4</v>
      </c>
      <c r="E179" s="1163" t="str">
        <f>IF(I175="","",I175)</f>
        <v/>
      </c>
      <c r="F179" s="1162" t="str">
        <f>IF(K177="","",K177)</f>
        <v/>
      </c>
      <c r="G179" s="1044" t="s">
        <v>4</v>
      </c>
      <c r="H179" s="1163" t="str">
        <f>IF(I177="","",I177)</f>
        <v/>
      </c>
      <c r="I179" s="1172"/>
      <c r="J179" s="1173"/>
      <c r="K179" s="1174"/>
      <c r="L179" s="1162" t="str">
        <f>IF(ISERR(INDEX(予選成績,L178,N178*7-3)),"",IF(INDEX(予選成績,L178,N178*7-3)="","",INDEX(予選成績,L178,N178*7-3)))</f>
        <v/>
      </c>
      <c r="M179" s="1044" t="s">
        <v>4</v>
      </c>
      <c r="N179" s="1163" t="str">
        <f>IF(ISERR(INDEX(予選成績,L178,N178*7)),"",IF(INDEX(予選成績,L178,N178*7)="","",INDEX(予選成績,L178,N178*7)))</f>
        <v/>
      </c>
      <c r="O179" s="1217"/>
      <c r="P179" s="1218"/>
      <c r="Q179" s="1219"/>
      <c r="R179" s="1180"/>
      <c r="S179" s="1181"/>
      <c r="T179" s="1182"/>
      <c r="U179" s="1180"/>
      <c r="V179" s="1181"/>
      <c r="W179" s="1182"/>
      <c r="X179" s="1182"/>
      <c r="Y179" s="1182"/>
      <c r="Z179" s="1182"/>
      <c r="AA179" s="1182"/>
      <c r="AB179" s="1182"/>
      <c r="AC179" s="1182"/>
      <c r="AD179" s="1182"/>
      <c r="AE179" s="1182"/>
      <c r="AF179" s="1182"/>
      <c r="AG179" s="1202"/>
      <c r="AH179" s="1202"/>
      <c r="AI179" s="1202"/>
      <c r="AJ179" s="1180"/>
      <c r="AK179" s="1181"/>
      <c r="AL179" s="1182"/>
      <c r="AM179" s="1180"/>
      <c r="AN179" s="1181"/>
      <c r="AO179" s="1182"/>
      <c r="AP179" s="1051"/>
      <c r="AQ179" s="1051"/>
      <c r="AR179" s="1051"/>
      <c r="AS179" s="1051"/>
      <c r="AT179" s="1053"/>
      <c r="AU179" s="1054"/>
      <c r="AV179" s="1055"/>
      <c r="AW179" s="1176"/>
      <c r="AX179" s="1057"/>
      <c r="AY179" s="1038"/>
    </row>
    <row r="180" spans="1:51" ht="19.5" hidden="1" customHeight="1">
      <c r="A180" s="1017" t="s">
        <v>126</v>
      </c>
      <c r="B180" s="1059" t="str">
        <f>IF(A180="","＊＊＊＊＊＊＊＊＊＊",IF(ISNA(VLOOKUP(A180,参加ＴＭ,2,FALSE)),"",VLOOKUP(A180,参加ＴＭ,2,FALSE)))</f>
        <v/>
      </c>
      <c r="C180" s="1164"/>
      <c r="D180" s="1124" t="str">
        <f>IF(C181="","",IF(C181=E181,"△",IF(C181&gt;E181,"○","×")))</f>
        <v/>
      </c>
      <c r="E180" s="1159"/>
      <c r="F180" s="1164"/>
      <c r="G180" s="1124" t="str">
        <f>IF(F181="","",IF(F181=H181,"△",IF(F181&gt;H181,"○","×")))</f>
        <v/>
      </c>
      <c r="H180" s="1159"/>
      <c r="I180" s="1164"/>
      <c r="J180" s="1124" t="str">
        <f>IF(I181="","",IF(I181=K181,"△",IF(I181&gt;K181,"○","×")))</f>
        <v/>
      </c>
      <c r="K180" s="1165"/>
      <c r="L180" s="1166"/>
      <c r="M180" s="1167"/>
      <c r="N180" s="1168"/>
      <c r="O180" s="1214"/>
      <c r="P180" s="1215"/>
      <c r="Q180" s="1216"/>
      <c r="R180" s="1177"/>
      <c r="S180" s="1178"/>
      <c r="T180" s="1179"/>
      <c r="U180" s="1177"/>
      <c r="V180" s="1178"/>
      <c r="W180" s="1179"/>
      <c r="X180" s="1179"/>
      <c r="Y180" s="1179"/>
      <c r="Z180" s="1179"/>
      <c r="AA180" s="1179"/>
      <c r="AB180" s="1179"/>
      <c r="AC180" s="1179"/>
      <c r="AD180" s="1179"/>
      <c r="AE180" s="1179"/>
      <c r="AF180" s="1179"/>
      <c r="AG180" s="1199"/>
      <c r="AH180" s="1199"/>
      <c r="AI180" s="1199"/>
      <c r="AJ180" s="1177"/>
      <c r="AK180" s="1178"/>
      <c r="AL180" s="1179"/>
      <c r="AM180" s="1177"/>
      <c r="AN180" s="1178"/>
      <c r="AO180" s="1179"/>
      <c r="AP180" s="1031">
        <f>COUNTIF($C180:$T180,"○")</f>
        <v>0</v>
      </c>
      <c r="AQ180" s="1031">
        <f>COUNTIF($C180:$T180,"△")</f>
        <v>0</v>
      </c>
      <c r="AR180" s="1031">
        <f>COUNTIF($C180:$T180,"×")</f>
        <v>0</v>
      </c>
      <c r="AS180" s="1031">
        <f>AP180*2+AQ180</f>
        <v>0</v>
      </c>
      <c r="AT180" s="1033">
        <f>IF(ISERROR(C181+F181+I181+L181+O181+R181),0,C181+F181+I181+L181+O181+R181)</f>
        <v>0</v>
      </c>
      <c r="AU180" s="1034" t="s">
        <v>4</v>
      </c>
      <c r="AV180" s="1035">
        <f>IF(ISERROR(E181+H181+K181+N181+Q181+T181),0,E181+H181+K181+N181+Q181+T181)</f>
        <v>0</v>
      </c>
      <c r="AW180" s="1170" t="str">
        <f>IF(SUM(Ｋブロック)=600,"",RANK(AY180,Ｋブロック))</f>
        <v/>
      </c>
      <c r="AX180" s="1037"/>
      <c r="AY180" s="1038">
        <f>AS180*10000000+AT180*100000+AX180*100+(100-AV180)</f>
        <v>100</v>
      </c>
    </row>
    <row r="181" spans="1:51" ht="19.5" hidden="1" customHeight="1">
      <c r="A181" s="1017"/>
      <c r="B181" s="1063"/>
      <c r="C181" s="1162" t="str">
        <f>IF(N175="","",N175)</f>
        <v/>
      </c>
      <c r="D181" s="1044" t="s">
        <v>4</v>
      </c>
      <c r="E181" s="1163" t="str">
        <f>IF(L175="","",L175)</f>
        <v/>
      </c>
      <c r="F181" s="1162" t="str">
        <f>IF(N177="","",N177)</f>
        <v/>
      </c>
      <c r="G181" s="1044" t="s">
        <v>4</v>
      </c>
      <c r="H181" s="1163" t="str">
        <f>IF(L177="","",L177)</f>
        <v/>
      </c>
      <c r="I181" s="1162" t="str">
        <f>IF(N179="","",N179)</f>
        <v/>
      </c>
      <c r="J181" s="1044" t="s">
        <v>4</v>
      </c>
      <c r="K181" s="1171" t="str">
        <f>IF(L179="","",L179)</f>
        <v/>
      </c>
      <c r="L181" s="1172"/>
      <c r="M181" s="1173"/>
      <c r="N181" s="1174"/>
      <c r="O181" s="1217"/>
      <c r="P181" s="1218"/>
      <c r="Q181" s="1219"/>
      <c r="R181" s="1180"/>
      <c r="S181" s="1181"/>
      <c r="T181" s="1182"/>
      <c r="U181" s="1180"/>
      <c r="V181" s="1181"/>
      <c r="W181" s="1182"/>
      <c r="X181" s="1182"/>
      <c r="Y181" s="1182"/>
      <c r="Z181" s="1182"/>
      <c r="AA181" s="1182"/>
      <c r="AB181" s="1182"/>
      <c r="AC181" s="1182"/>
      <c r="AD181" s="1182"/>
      <c r="AE181" s="1182"/>
      <c r="AF181" s="1182"/>
      <c r="AG181" s="1202"/>
      <c r="AH181" s="1202"/>
      <c r="AI181" s="1202"/>
      <c r="AJ181" s="1180"/>
      <c r="AK181" s="1181"/>
      <c r="AL181" s="1182"/>
      <c r="AM181" s="1180"/>
      <c r="AN181" s="1181"/>
      <c r="AO181" s="1182"/>
      <c r="AP181" s="1051"/>
      <c r="AQ181" s="1051"/>
      <c r="AR181" s="1051"/>
      <c r="AS181" s="1051"/>
      <c r="AT181" s="1053"/>
      <c r="AU181" s="1054"/>
      <c r="AV181" s="1055"/>
      <c r="AW181" s="1176"/>
      <c r="AX181" s="1057"/>
      <c r="AY181" s="1038"/>
    </row>
    <row r="182" spans="1:51" ht="19.5" hidden="1" customHeight="1">
      <c r="A182" s="1017" t="s">
        <v>584</v>
      </c>
      <c r="B182" s="1059" t="str">
        <f>IF(A182="","＊＊＊＊＊＊＊＊＊＊",IF(ISNA(VLOOKUP(A182,参加ＴＭ,2,FALSE)),"",VLOOKUP(A182,参加ＴＭ,2,FALSE)))</f>
        <v/>
      </c>
      <c r="C182" s="1164"/>
      <c r="D182" s="1124" t="str">
        <f>IF(C183="","",IF(C183=E183,"△",IF(C183&gt;E183,"○","×")))</f>
        <v/>
      </c>
      <c r="E182" s="1159"/>
      <c r="F182" s="1164"/>
      <c r="G182" s="1124" t="str">
        <f>IF(F183="","",IF(F183=H183,"△",IF(F183&gt;H183,"○","×")))</f>
        <v/>
      </c>
      <c r="H182" s="1159"/>
      <c r="I182" s="1164"/>
      <c r="J182" s="1124" t="str">
        <f>IF(I183="","",IF(I183=K183,"△",IF(I183&gt;K183,"○","×")))</f>
        <v/>
      </c>
      <c r="K182" s="1165"/>
      <c r="L182" s="1164"/>
      <c r="M182" s="1124" t="str">
        <f>IF(L183="","",IF(L183=N183,"△",IF(L183&gt;N183,"○","×")))</f>
        <v/>
      </c>
      <c r="N182" s="1165"/>
      <c r="O182" s="1166"/>
      <c r="P182" s="1167"/>
      <c r="Q182" s="1168"/>
      <c r="R182" s="1197"/>
      <c r="S182" s="1198"/>
      <c r="T182" s="1199"/>
      <c r="U182" s="1199"/>
      <c r="V182" s="1199"/>
      <c r="W182" s="1199"/>
      <c r="X182" s="1199"/>
      <c r="Y182" s="1199"/>
      <c r="Z182" s="1199"/>
      <c r="AA182" s="1199"/>
      <c r="AB182" s="1199"/>
      <c r="AC182" s="1199"/>
      <c r="AD182" s="1199"/>
      <c r="AE182" s="1199"/>
      <c r="AF182" s="1199"/>
      <c r="AG182" s="1199"/>
      <c r="AH182" s="1199"/>
      <c r="AI182" s="1199"/>
      <c r="AJ182" s="1197"/>
      <c r="AK182" s="1198"/>
      <c r="AL182" s="1199"/>
      <c r="AM182" s="1197"/>
      <c r="AN182" s="1198"/>
      <c r="AO182" s="1199"/>
      <c r="AP182" s="1031">
        <f>COUNTIF($C182:$T182,"○")</f>
        <v>0</v>
      </c>
      <c r="AQ182" s="1031">
        <f>COUNTIF($C182:$T182,"△")</f>
        <v>0</v>
      </c>
      <c r="AR182" s="1031">
        <f>COUNTIF($C182:$T182,"×")</f>
        <v>0</v>
      </c>
      <c r="AS182" s="1031">
        <f>AP182*2+AQ182</f>
        <v>0</v>
      </c>
      <c r="AT182" s="1033">
        <f>IF(ISERROR(C183+F183+I183+L183+O183+R183),0,C183+F183+I183+L183+O183+R183)</f>
        <v>0</v>
      </c>
      <c r="AU182" s="1034" t="s">
        <v>4</v>
      </c>
      <c r="AV182" s="1035">
        <f>IF(ISERROR(E183+H183+K183+N183+Q183+T183),0,E183+H183+K183+N183+Q183+T183)</f>
        <v>0</v>
      </c>
      <c r="AW182" s="1170" t="str">
        <f>IF(SUM(Ｋブロック)=600,"",RANK(AY182,Ｋブロック))</f>
        <v/>
      </c>
      <c r="AX182" s="1037"/>
      <c r="AY182" s="1038">
        <f>AS182*10000000+AT182*100000+AX182*100+(100-AV182)</f>
        <v>100</v>
      </c>
    </row>
    <row r="183" spans="1:51" ht="19.5" hidden="1" customHeight="1">
      <c r="A183" s="1017"/>
      <c r="B183" s="1063"/>
      <c r="C183" s="1162" t="str">
        <f>IF(Q175="","",Q175)</f>
        <v/>
      </c>
      <c r="D183" s="1044" t="s">
        <v>4</v>
      </c>
      <c r="E183" s="1163" t="str">
        <f>IF(O175="","",O175)</f>
        <v/>
      </c>
      <c r="F183" s="1162" t="str">
        <f>IF(Q177="","",Q177)</f>
        <v/>
      </c>
      <c r="G183" s="1044" t="s">
        <v>4</v>
      </c>
      <c r="H183" s="1163" t="str">
        <f>IF(O177="","",O177)</f>
        <v/>
      </c>
      <c r="I183" s="1162" t="str">
        <f>IF(Q179="","",Q179)</f>
        <v/>
      </c>
      <c r="J183" s="1044" t="s">
        <v>4</v>
      </c>
      <c r="K183" s="1171" t="str">
        <f>IF(O179="","",O179)</f>
        <v/>
      </c>
      <c r="L183" s="1162" t="str">
        <f>IF(Q181="","",Q181)</f>
        <v/>
      </c>
      <c r="M183" s="1044" t="s">
        <v>4</v>
      </c>
      <c r="N183" s="1171" t="str">
        <f>IF(O181="","",O181)</f>
        <v/>
      </c>
      <c r="O183" s="1172"/>
      <c r="P183" s="1173"/>
      <c r="Q183" s="1174"/>
      <c r="R183" s="1200"/>
      <c r="S183" s="1201"/>
      <c r="T183" s="1202"/>
      <c r="U183" s="1202"/>
      <c r="V183" s="1202"/>
      <c r="W183" s="1202"/>
      <c r="X183" s="1202"/>
      <c r="Y183" s="1202"/>
      <c r="Z183" s="1202"/>
      <c r="AA183" s="1202"/>
      <c r="AB183" s="1202"/>
      <c r="AC183" s="1202"/>
      <c r="AD183" s="1202"/>
      <c r="AE183" s="1202"/>
      <c r="AF183" s="1202"/>
      <c r="AG183" s="1202"/>
      <c r="AH183" s="1202"/>
      <c r="AI183" s="1202"/>
      <c r="AJ183" s="1200"/>
      <c r="AK183" s="1201"/>
      <c r="AL183" s="1202"/>
      <c r="AM183" s="1200"/>
      <c r="AN183" s="1201"/>
      <c r="AO183" s="1202"/>
      <c r="AP183" s="1051"/>
      <c r="AQ183" s="1051"/>
      <c r="AR183" s="1051"/>
      <c r="AS183" s="1051"/>
      <c r="AT183" s="1053"/>
      <c r="AU183" s="1054"/>
      <c r="AV183" s="1055"/>
      <c r="AW183" s="1176"/>
      <c r="AX183" s="1057"/>
      <c r="AY183" s="1038"/>
    </row>
    <row r="184" spans="1:51" ht="19.5" hidden="1" customHeight="1">
      <c r="A184" s="1017"/>
      <c r="B184" s="1059" t="str">
        <f>IF(A184="","＊＊＊＊＊＊＊＊＊＊",IF(ISNA(VLOOKUP(A184,参加ＴＭ,2,FALSE)),"",VLOOKUP(A184,参加ＴＭ,2,FALSE)))</f>
        <v>＊＊＊＊＊＊＊＊＊＊</v>
      </c>
      <c r="C184" s="1164"/>
      <c r="D184" s="1124" t="str">
        <f>IF(C185="","",IF(C185=E185,"△",IF(C185&gt;E185,"○","×")))</f>
        <v/>
      </c>
      <c r="E184" s="1159"/>
      <c r="F184" s="1164"/>
      <c r="G184" s="1124" t="str">
        <f>IF(F185="","",IF(F185=H185,"△",IF(F185&gt;H185,"○","×")))</f>
        <v/>
      </c>
      <c r="H184" s="1159"/>
      <c r="I184" s="1164"/>
      <c r="J184" s="1124" t="str">
        <f>IF(I185="","",IF(I185=K185,"△",IF(I185&gt;K185,"○","×")))</f>
        <v/>
      </c>
      <c r="K184" s="1165"/>
      <c r="L184" s="1164"/>
      <c r="M184" s="1124" t="str">
        <f>IF(L185="","",IF(L185=N185,"△",IF(L185&gt;N185,"○","×")))</f>
        <v/>
      </c>
      <c r="N184" s="1165"/>
      <c r="O184" s="1164"/>
      <c r="P184" s="1124" t="str">
        <f>IF(O185="","",IF(O185=Q185,"△",IF(O185&gt;Q185,"○","×")))</f>
        <v/>
      </c>
      <c r="Q184" s="1165"/>
      <c r="R184" s="1203"/>
      <c r="S184" s="1204"/>
      <c r="T184" s="1205"/>
      <c r="U184" s="1206"/>
      <c r="V184" s="1206"/>
      <c r="W184" s="1206"/>
      <c r="X184" s="1206"/>
      <c r="Y184" s="1206"/>
      <c r="Z184" s="1206"/>
      <c r="AA184" s="1206"/>
      <c r="AB184" s="1206"/>
      <c r="AC184" s="1206"/>
      <c r="AD184" s="1206"/>
      <c r="AE184" s="1206"/>
      <c r="AF184" s="1206"/>
      <c r="AG184" s="1206"/>
      <c r="AH184" s="1206"/>
      <c r="AI184" s="1206"/>
      <c r="AJ184" s="1203"/>
      <c r="AK184" s="1204"/>
      <c r="AL184" s="1205"/>
      <c r="AM184" s="1203"/>
      <c r="AN184" s="1204"/>
      <c r="AO184" s="1205"/>
      <c r="AP184" s="1031">
        <f>COUNTIF($C184:$T184,"○")</f>
        <v>0</v>
      </c>
      <c r="AQ184" s="1031">
        <f>COUNTIF($C184:$T184,"△")</f>
        <v>0</v>
      </c>
      <c r="AR184" s="1031">
        <f>COUNTIF($C184:$T184,"×")</f>
        <v>0</v>
      </c>
      <c r="AS184" s="1031">
        <f>AP184*2+AQ184</f>
        <v>0</v>
      </c>
      <c r="AT184" s="1033">
        <f>IF(ISERROR(C185+F185+I185+L185+O185+R185),0,C185+F185+I185+L185+O185+R185)</f>
        <v>0</v>
      </c>
      <c r="AU184" s="1034" t="s">
        <v>4</v>
      </c>
      <c r="AV184" s="1035">
        <f>IF(ISERROR(E185+H185+K185+N185+Q185+T185),0,E185+H185+K185+N185+Q185+T185)</f>
        <v>0</v>
      </c>
      <c r="AW184" s="1170" t="str">
        <f>IF(SUM(Ｋブロック)=600,"",RANK(AY184,Ｋブロック))</f>
        <v/>
      </c>
      <c r="AX184" s="1037"/>
      <c r="AY184" s="1038">
        <f>AS184*10000000+AT184*100000+AX184*100+(100-AV184)</f>
        <v>100</v>
      </c>
    </row>
    <row r="185" spans="1:51" ht="19.5" hidden="1" customHeight="1">
      <c r="A185" s="1017"/>
      <c r="B185" s="1063"/>
      <c r="C185" s="1162" t="str">
        <f>IF(T175="","",T175)</f>
        <v/>
      </c>
      <c r="D185" s="1044" t="s">
        <v>4</v>
      </c>
      <c r="E185" s="1163" t="str">
        <f>IF(R175="","",R175)</f>
        <v/>
      </c>
      <c r="F185" s="1162" t="str">
        <f>IF(T177="","",T177)</f>
        <v/>
      </c>
      <c r="G185" s="1044" t="s">
        <v>4</v>
      </c>
      <c r="H185" s="1163" t="str">
        <f>IF(R177="","",R177)</f>
        <v/>
      </c>
      <c r="I185" s="1162" t="str">
        <f>IF(T179="","",T179)</f>
        <v/>
      </c>
      <c r="J185" s="1044" t="s">
        <v>4</v>
      </c>
      <c r="K185" s="1171" t="str">
        <f>IF(R179="","",R179)</f>
        <v/>
      </c>
      <c r="L185" s="1162" t="str">
        <f>IF(T181="","",T181)</f>
        <v/>
      </c>
      <c r="M185" s="1044" t="s">
        <v>4</v>
      </c>
      <c r="N185" s="1171" t="str">
        <f>IF(R181="","",R181)</f>
        <v/>
      </c>
      <c r="O185" s="1162" t="str">
        <f>IF(T183="","",T183)</f>
        <v/>
      </c>
      <c r="P185" s="1044" t="s">
        <v>4</v>
      </c>
      <c r="Q185" s="1171" t="str">
        <f>IF(R183="","",R183)</f>
        <v/>
      </c>
      <c r="R185" s="1207"/>
      <c r="S185" s="1208"/>
      <c r="T185" s="1209"/>
      <c r="U185" s="1210"/>
      <c r="V185" s="1210"/>
      <c r="W185" s="1210"/>
      <c r="X185" s="1210"/>
      <c r="Y185" s="1210"/>
      <c r="Z185" s="1210"/>
      <c r="AA185" s="1210"/>
      <c r="AB185" s="1210"/>
      <c r="AC185" s="1210"/>
      <c r="AD185" s="1210"/>
      <c r="AE185" s="1210"/>
      <c r="AF185" s="1210"/>
      <c r="AG185" s="1210"/>
      <c r="AH185" s="1210"/>
      <c r="AI185" s="1210"/>
      <c r="AJ185" s="1207"/>
      <c r="AK185" s="1208"/>
      <c r="AL185" s="1209"/>
      <c r="AM185" s="1207"/>
      <c r="AN185" s="1208"/>
      <c r="AO185" s="1209"/>
      <c r="AP185" s="1051"/>
      <c r="AQ185" s="1051"/>
      <c r="AR185" s="1051"/>
      <c r="AS185" s="1051"/>
      <c r="AT185" s="1053"/>
      <c r="AU185" s="1054"/>
      <c r="AV185" s="1055"/>
      <c r="AW185" s="1176"/>
      <c r="AX185" s="1057"/>
      <c r="AY185" s="1038"/>
    </row>
    <row r="186" spans="1:51" ht="19.5" hidden="1" customHeight="1"/>
    <row r="187" spans="1:51" s="258" customFormat="1" ht="19.5" hidden="1" customHeight="1">
      <c r="A187" s="1005" t="s">
        <v>694</v>
      </c>
      <c r="B187" s="1006"/>
      <c r="D187" s="652"/>
      <c r="G187" s="652"/>
      <c r="J187" s="652"/>
      <c r="M187" s="652"/>
      <c r="P187" s="652"/>
      <c r="AT187" s="1007"/>
      <c r="AU187" s="1008"/>
      <c r="AV187" s="1007"/>
      <c r="AW187" s="1006"/>
      <c r="AX187" s="1006"/>
    </row>
    <row r="188" spans="1:51" s="258" customFormat="1" ht="19.5" hidden="1" customHeight="1">
      <c r="A188" s="1009" t="s">
        <v>5</v>
      </c>
      <c r="B188" s="1009"/>
      <c r="C188" s="1010">
        <v>1</v>
      </c>
      <c r="D188" s="1010"/>
      <c r="E188" s="1010"/>
      <c r="F188" s="1010">
        <v>2</v>
      </c>
      <c r="G188" s="1010"/>
      <c r="H188" s="1010"/>
      <c r="I188" s="1010">
        <v>3</v>
      </c>
      <c r="J188" s="1010"/>
      <c r="K188" s="1010"/>
      <c r="L188" s="1010">
        <v>4</v>
      </c>
      <c r="M188" s="1010"/>
      <c r="N188" s="1010"/>
      <c r="O188" s="1211"/>
      <c r="P188" s="1211"/>
      <c r="Q188" s="1211"/>
      <c r="R188" s="1211"/>
      <c r="S188" s="1211"/>
      <c r="T188" s="1211"/>
      <c r="U188" s="1211"/>
      <c r="V188" s="1211"/>
      <c r="W188" s="1211"/>
      <c r="X188" s="1220"/>
      <c r="Y188" s="1220"/>
      <c r="Z188" s="1220"/>
      <c r="AA188" s="1220"/>
      <c r="AB188" s="1220"/>
      <c r="AC188" s="1220"/>
      <c r="AD188" s="1220"/>
      <c r="AE188" s="1220"/>
      <c r="AF188" s="1220"/>
      <c r="AG188" s="1015"/>
      <c r="AH188" s="1015"/>
      <c r="AI188" s="1015"/>
      <c r="AJ188" s="1211"/>
      <c r="AK188" s="1211"/>
      <c r="AL188" s="1211"/>
      <c r="AM188" s="1211"/>
      <c r="AN188" s="1211"/>
      <c r="AO188" s="1211"/>
      <c r="AP188" s="1015" t="s">
        <v>1</v>
      </c>
      <c r="AQ188" s="1015" t="s">
        <v>2</v>
      </c>
      <c r="AR188" s="1015" t="s">
        <v>3</v>
      </c>
      <c r="AS188" s="1016" t="s">
        <v>0</v>
      </c>
      <c r="AT188" s="1010" t="s">
        <v>7</v>
      </c>
      <c r="AU188" s="1010"/>
      <c r="AV188" s="1010"/>
      <c r="AW188" s="1016" t="s">
        <v>6</v>
      </c>
      <c r="AX188" s="1016" t="s">
        <v>42</v>
      </c>
    </row>
    <row r="189" spans="1:51" ht="19.5" hidden="1" customHeight="1">
      <c r="A189" s="1017" t="s">
        <v>127</v>
      </c>
      <c r="B189" s="1059" t="str">
        <f>IF(A189="","＊＊＊＊＊＊＊＊＊＊",IF(ISNA(VLOOKUP(A189,参加ＴＭ,2,FALSE)),"",VLOOKUP(A189,参加ＴＭ,2,FALSE)))</f>
        <v/>
      </c>
      <c r="C189" s="1166"/>
      <c r="D189" s="1167"/>
      <c r="E189" s="1168"/>
      <c r="F189" s="1158"/>
      <c r="G189" s="1124" t="str">
        <f>IF(F190="","",IF(F190=H190,"△",IF(F190&gt;H190,"○","×")))</f>
        <v/>
      </c>
      <c r="H189" s="1159"/>
      <c r="I189" s="1158"/>
      <c r="J189" s="1124" t="str">
        <f>IF(I190="","",IF(I190=K190,"△",IF(I190&gt;K190,"○","×")))</f>
        <v/>
      </c>
      <c r="K189" s="1159"/>
      <c r="L189" s="1158"/>
      <c r="M189" s="1124" t="str">
        <f>IF(L190="","",IF(L190=N190,"△",IF(L190&gt;N190,"○","×")))</f>
        <v/>
      </c>
      <c r="N189" s="1159"/>
      <c r="O189" s="1214"/>
      <c r="P189" s="1215"/>
      <c r="Q189" s="1216"/>
      <c r="R189" s="1214"/>
      <c r="S189" s="1215"/>
      <c r="T189" s="1216"/>
      <c r="U189" s="1214"/>
      <c r="V189" s="1215"/>
      <c r="W189" s="1216"/>
      <c r="X189" s="1216"/>
      <c r="Y189" s="1216"/>
      <c r="Z189" s="1216"/>
      <c r="AA189" s="1216"/>
      <c r="AB189" s="1216"/>
      <c r="AC189" s="1216"/>
      <c r="AD189" s="1216"/>
      <c r="AE189" s="1216"/>
      <c r="AF189" s="1216"/>
      <c r="AG189" s="1159"/>
      <c r="AH189" s="1159"/>
      <c r="AI189" s="1159"/>
      <c r="AJ189" s="1214"/>
      <c r="AK189" s="1215"/>
      <c r="AL189" s="1216"/>
      <c r="AM189" s="1214"/>
      <c r="AN189" s="1215"/>
      <c r="AO189" s="1216"/>
      <c r="AP189" s="1031">
        <f>COUNTIF($C189:$T189,"○")</f>
        <v>0</v>
      </c>
      <c r="AQ189" s="1031">
        <f>COUNTIF($C189:$T189,"△")</f>
        <v>0</v>
      </c>
      <c r="AR189" s="1031">
        <f>COUNTIF($C189:$T189,"×")</f>
        <v>0</v>
      </c>
      <c r="AS189" s="1031">
        <f>AP189*2+AQ189</f>
        <v>0</v>
      </c>
      <c r="AT189" s="1033">
        <f>IF(ISERROR(C190+F190+I190+L190+O190+R190),0,C190+F190+I190+L190+O190+R190)</f>
        <v>0</v>
      </c>
      <c r="AU189" s="1034" t="s">
        <v>4</v>
      </c>
      <c r="AV189" s="1035">
        <f>IF(ISERROR(E190+H190+K190+N190+Q190+T190),0,E190+H190+K190+N190+Q190+T190)</f>
        <v>0</v>
      </c>
      <c r="AW189" s="1170" t="str">
        <f>IF(SUM(Ｌブロック)=600,"",RANK(AY189,Ｌブロック))</f>
        <v/>
      </c>
      <c r="AX189" s="1037"/>
      <c r="AY189" s="1038">
        <f>AS189*10000000+AT189*100000+AX189*100+(100-AV189)</f>
        <v>100</v>
      </c>
    </row>
    <row r="190" spans="1:51" ht="19.5" hidden="1" customHeight="1">
      <c r="A190" s="1017"/>
      <c r="B190" s="1063"/>
      <c r="C190" s="1172"/>
      <c r="D190" s="1173"/>
      <c r="E190" s="1174"/>
      <c r="F190" s="1162" t="str">
        <f>IF(ISERR(INDEX(予選成績,F189,H189*7-3)),"",IF(INDEX(予選成績,F189,H189*7-3)="","",INDEX(予選成績,F189,H189*7-3)))</f>
        <v/>
      </c>
      <c r="G190" s="1044" t="s">
        <v>4</v>
      </c>
      <c r="H190" s="1163" t="str">
        <f>IF(ISERR(INDEX(予選成績,F189,H189*7)),"",IF(INDEX(予選成績,F189,H189*7)="","",INDEX(予選成績,F189,H189*7)))</f>
        <v/>
      </c>
      <c r="I190" s="1162" t="str">
        <f>IF(ISERR(INDEX(予選成績,I189,K189*7-3)),"",IF(INDEX(予選成績,I189,K189*7-3)="","",INDEX(予選成績,I189,K189*7-3)))</f>
        <v/>
      </c>
      <c r="J190" s="1044" t="s">
        <v>4</v>
      </c>
      <c r="K190" s="1163" t="str">
        <f>IF(ISERR(INDEX(予選成績,I189,K189*7)),"",IF(INDEX(予選成績,I189,K189*7)="","",INDEX(予選成績,I189,K189*7)))</f>
        <v/>
      </c>
      <c r="L190" s="1162" t="str">
        <f>IF(ISERR(INDEX(予選成績,L189,N189*7-3)),"",IF(INDEX(予選成績,L189,N189*7-3)="","",INDEX(予選成績,L189,N189*7-3)))</f>
        <v/>
      </c>
      <c r="M190" s="1044" t="s">
        <v>4</v>
      </c>
      <c r="N190" s="1163" t="str">
        <f>IF(ISERR(INDEX(予選成績,L189,N189*7)),"",IF(INDEX(予選成績,L189,N189*7)="","",INDEX(予選成績,L189,N189*7)))</f>
        <v/>
      </c>
      <c r="O190" s="1217"/>
      <c r="P190" s="1218"/>
      <c r="Q190" s="1219"/>
      <c r="R190" s="1217"/>
      <c r="S190" s="1218"/>
      <c r="T190" s="1219"/>
      <c r="U190" s="1217"/>
      <c r="V190" s="1218"/>
      <c r="W190" s="1219"/>
      <c r="X190" s="1219"/>
      <c r="Y190" s="1219"/>
      <c r="Z190" s="1219"/>
      <c r="AA190" s="1219"/>
      <c r="AB190" s="1219"/>
      <c r="AC190" s="1219"/>
      <c r="AD190" s="1219"/>
      <c r="AE190" s="1219"/>
      <c r="AF190" s="1219"/>
      <c r="AG190" s="1163"/>
      <c r="AH190" s="1163"/>
      <c r="AI190" s="1163"/>
      <c r="AJ190" s="1217"/>
      <c r="AK190" s="1218"/>
      <c r="AL190" s="1219"/>
      <c r="AM190" s="1217"/>
      <c r="AN190" s="1218"/>
      <c r="AO190" s="1219"/>
      <c r="AP190" s="1051"/>
      <c r="AQ190" s="1051"/>
      <c r="AR190" s="1051"/>
      <c r="AS190" s="1051"/>
      <c r="AT190" s="1053"/>
      <c r="AU190" s="1054"/>
      <c r="AV190" s="1055"/>
      <c r="AW190" s="1176"/>
      <c r="AX190" s="1057"/>
      <c r="AY190" s="1038"/>
    </row>
    <row r="191" spans="1:51" ht="19.5" hidden="1" customHeight="1">
      <c r="A191" s="1017" t="s">
        <v>128</v>
      </c>
      <c r="B191" s="1059" t="str">
        <f>IF(A191="","＊＊＊＊＊＊＊＊＊＊",IF(ISNA(VLOOKUP(A191,参加ＴＭ,2,FALSE)),"",VLOOKUP(A191,参加ＴＭ,2,FALSE)))</f>
        <v/>
      </c>
      <c r="C191" s="1164"/>
      <c r="D191" s="1124" t="str">
        <f>IF(C192="","",IF(C192=E192,"△",IF(C192&gt;E192,"○","×")))</f>
        <v/>
      </c>
      <c r="E191" s="1159"/>
      <c r="F191" s="1166"/>
      <c r="G191" s="1167"/>
      <c r="H191" s="1168"/>
      <c r="I191" s="1158"/>
      <c r="J191" s="1124" t="str">
        <f>IF(I192="","",IF(I192=K192,"△",IF(I192&gt;K192,"○","×")))</f>
        <v/>
      </c>
      <c r="K191" s="1159"/>
      <c r="L191" s="1158"/>
      <c r="M191" s="1124" t="str">
        <f>IF(L192="","",IF(L192=N192,"△",IF(L192&gt;N192,"○","×")))</f>
        <v/>
      </c>
      <c r="N191" s="1159"/>
      <c r="O191" s="1214"/>
      <c r="P191" s="1215"/>
      <c r="Q191" s="1216"/>
      <c r="R191" s="1214"/>
      <c r="S191" s="1215"/>
      <c r="T191" s="1216"/>
      <c r="U191" s="1214"/>
      <c r="V191" s="1215"/>
      <c r="W191" s="1216"/>
      <c r="X191" s="1216"/>
      <c r="Y191" s="1216"/>
      <c r="Z191" s="1216"/>
      <c r="AA191" s="1216"/>
      <c r="AB191" s="1216"/>
      <c r="AC191" s="1216"/>
      <c r="AD191" s="1216"/>
      <c r="AE191" s="1216"/>
      <c r="AF191" s="1216"/>
      <c r="AG191" s="1159"/>
      <c r="AH191" s="1159"/>
      <c r="AI191" s="1159"/>
      <c r="AJ191" s="1214"/>
      <c r="AK191" s="1215"/>
      <c r="AL191" s="1216"/>
      <c r="AM191" s="1214"/>
      <c r="AN191" s="1215"/>
      <c r="AO191" s="1216"/>
      <c r="AP191" s="1031">
        <f>COUNTIF($C191:$T191,"○")</f>
        <v>0</v>
      </c>
      <c r="AQ191" s="1031">
        <f>COUNTIF($C191:$T191,"△")</f>
        <v>0</v>
      </c>
      <c r="AR191" s="1031">
        <f>COUNTIF($C191:$T191,"×")</f>
        <v>0</v>
      </c>
      <c r="AS191" s="1031">
        <f>AP191*2+AQ191</f>
        <v>0</v>
      </c>
      <c r="AT191" s="1033">
        <f>IF(ISERROR(C192+F192+I192+L192+O192+R192),0,C192+F192+I192+L192+O192+R192)</f>
        <v>0</v>
      </c>
      <c r="AU191" s="1034" t="s">
        <v>4</v>
      </c>
      <c r="AV191" s="1035">
        <f>IF(ISERROR(E192+H192+K192+N192+Q192+T192),0,E192+H192+K192+N192+Q192+T192)</f>
        <v>0</v>
      </c>
      <c r="AW191" s="1170" t="str">
        <f>IF(SUM(Ｌブロック)=600,"",RANK(AY191,Ｌブロック))</f>
        <v/>
      </c>
      <c r="AX191" s="1037"/>
      <c r="AY191" s="1038">
        <f>AS191*10000000+AT191*100000+AX191*100+(100-AV191)</f>
        <v>100</v>
      </c>
    </row>
    <row r="192" spans="1:51" ht="19.5" hidden="1" customHeight="1">
      <c r="A192" s="1017"/>
      <c r="B192" s="1063"/>
      <c r="C192" s="1162" t="str">
        <f>IF(H190="","",H190)</f>
        <v/>
      </c>
      <c r="D192" s="1044" t="s">
        <v>4</v>
      </c>
      <c r="E192" s="1163" t="str">
        <f>IF(F190="","",F190)</f>
        <v/>
      </c>
      <c r="F192" s="1172"/>
      <c r="G192" s="1173"/>
      <c r="H192" s="1174"/>
      <c r="I192" s="1162" t="str">
        <f>IF(ISERR(INDEX(予選成績,I191,K191*7-3)),"",IF(INDEX(予選成績,I191,K191*7-3)="","",INDEX(予選成績,I191,K191*7-3)))</f>
        <v/>
      </c>
      <c r="J192" s="1044" t="s">
        <v>4</v>
      </c>
      <c r="K192" s="1163" t="str">
        <f>IF(ISERR(INDEX(予選成績,I191,K191*7)),"",IF(INDEX(予選成績,I191,K191*7)="","",INDEX(予選成績,I191,K191*7)))</f>
        <v/>
      </c>
      <c r="L192" s="1162" t="str">
        <f>IF(ISERR(INDEX(予選成績,L191,N191*7-3)),"",IF(INDEX(予選成績,L191,N191*7-3)="","",INDEX(予選成績,L191,N191*7-3)))</f>
        <v/>
      </c>
      <c r="M192" s="1044" t="s">
        <v>4</v>
      </c>
      <c r="N192" s="1163" t="str">
        <f>IF(ISERR(INDEX(予選成績,L191,N191*7)),"",IF(INDEX(予選成績,L191,N191*7)="","",INDEX(予選成績,L191,N191*7)))</f>
        <v/>
      </c>
      <c r="O192" s="1217"/>
      <c r="P192" s="1218"/>
      <c r="Q192" s="1219"/>
      <c r="R192" s="1217"/>
      <c r="S192" s="1218"/>
      <c r="T192" s="1219"/>
      <c r="U192" s="1217"/>
      <c r="V192" s="1218"/>
      <c r="W192" s="1219"/>
      <c r="X192" s="1219"/>
      <c r="Y192" s="1219"/>
      <c r="Z192" s="1219"/>
      <c r="AA192" s="1219"/>
      <c r="AB192" s="1219"/>
      <c r="AC192" s="1219"/>
      <c r="AD192" s="1219"/>
      <c r="AE192" s="1219"/>
      <c r="AF192" s="1219"/>
      <c r="AG192" s="1163"/>
      <c r="AH192" s="1163"/>
      <c r="AI192" s="1163"/>
      <c r="AJ192" s="1217"/>
      <c r="AK192" s="1218"/>
      <c r="AL192" s="1219"/>
      <c r="AM192" s="1217"/>
      <c r="AN192" s="1218"/>
      <c r="AO192" s="1219"/>
      <c r="AP192" s="1051"/>
      <c r="AQ192" s="1051"/>
      <c r="AR192" s="1051"/>
      <c r="AS192" s="1051"/>
      <c r="AT192" s="1053"/>
      <c r="AU192" s="1054"/>
      <c r="AV192" s="1055"/>
      <c r="AW192" s="1176"/>
      <c r="AX192" s="1057"/>
      <c r="AY192" s="1038"/>
    </row>
    <row r="193" spans="1:51" ht="19.5" hidden="1" customHeight="1">
      <c r="A193" s="1017" t="s">
        <v>129</v>
      </c>
      <c r="B193" s="1059" t="str">
        <f>IF(A193="","＊＊＊＊＊＊＊＊＊＊",IF(ISNA(VLOOKUP(A193,参加ＴＭ,2,FALSE)),"",VLOOKUP(A193,参加ＴＭ,2,FALSE)))</f>
        <v/>
      </c>
      <c r="C193" s="1164"/>
      <c r="D193" s="1124" t="str">
        <f>IF(C194="","",IF(C194=E194,"△",IF(C194&gt;E194,"○","×")))</f>
        <v/>
      </c>
      <c r="E193" s="1159"/>
      <c r="F193" s="1164"/>
      <c r="G193" s="1124" t="str">
        <f>IF(F194="","",IF(F194=H194,"△",IF(F194&gt;H194,"○","×")))</f>
        <v/>
      </c>
      <c r="H193" s="1159"/>
      <c r="I193" s="1166"/>
      <c r="J193" s="1167"/>
      <c r="K193" s="1168"/>
      <c r="L193" s="1158"/>
      <c r="M193" s="1124" t="str">
        <f>IF(L194="","",IF(L194=N194,"△",IF(L194&gt;N194,"○","×")))</f>
        <v/>
      </c>
      <c r="N193" s="1159"/>
      <c r="O193" s="1214"/>
      <c r="P193" s="1215"/>
      <c r="Q193" s="1216"/>
      <c r="R193" s="1214"/>
      <c r="S193" s="1215"/>
      <c r="T193" s="1216"/>
      <c r="U193" s="1214"/>
      <c r="V193" s="1215"/>
      <c r="W193" s="1216"/>
      <c r="X193" s="1216"/>
      <c r="Y193" s="1216"/>
      <c r="Z193" s="1216"/>
      <c r="AA193" s="1216"/>
      <c r="AB193" s="1216"/>
      <c r="AC193" s="1216"/>
      <c r="AD193" s="1216"/>
      <c r="AE193" s="1216"/>
      <c r="AF193" s="1216"/>
      <c r="AG193" s="1159"/>
      <c r="AH193" s="1159"/>
      <c r="AI193" s="1159"/>
      <c r="AJ193" s="1214"/>
      <c r="AK193" s="1215"/>
      <c r="AL193" s="1216"/>
      <c r="AM193" s="1214"/>
      <c r="AN193" s="1215"/>
      <c r="AO193" s="1216"/>
      <c r="AP193" s="1031">
        <f>COUNTIF($C193:$T193,"○")</f>
        <v>0</v>
      </c>
      <c r="AQ193" s="1031">
        <f>COUNTIF($C193:$T193,"△")</f>
        <v>0</v>
      </c>
      <c r="AR193" s="1031">
        <f>COUNTIF($C193:$T193,"×")</f>
        <v>0</v>
      </c>
      <c r="AS193" s="1031">
        <f>AP193*2+AQ193</f>
        <v>0</v>
      </c>
      <c r="AT193" s="1033">
        <f>IF(ISERROR(C194+F194+I194+L194+O194+R194),0,C194+F194+I194+L194+O194+R194)</f>
        <v>0</v>
      </c>
      <c r="AU193" s="1034" t="s">
        <v>4</v>
      </c>
      <c r="AV193" s="1035">
        <f>IF(ISERROR(E194+H194+K194+N194+Q194+T194),0,E194+H194+K194+N194+Q194+T194)</f>
        <v>0</v>
      </c>
      <c r="AW193" s="1170" t="str">
        <f>IF(SUM(Ｌブロック)=600,"",RANK(AY193,Ｌブロック))</f>
        <v/>
      </c>
      <c r="AX193" s="1037"/>
      <c r="AY193" s="1038">
        <f>AS193*10000000+AT193*100000+AX193*100+(100-AV193)</f>
        <v>100</v>
      </c>
    </row>
    <row r="194" spans="1:51" ht="19.5" hidden="1" customHeight="1">
      <c r="A194" s="1017"/>
      <c r="B194" s="1063"/>
      <c r="C194" s="1162" t="str">
        <f>IF(K190="","",K190)</f>
        <v/>
      </c>
      <c r="D194" s="1044" t="s">
        <v>4</v>
      </c>
      <c r="E194" s="1163" t="str">
        <f>IF(I190="","",I190)</f>
        <v/>
      </c>
      <c r="F194" s="1162" t="str">
        <f>IF(K192="","",K192)</f>
        <v/>
      </c>
      <c r="G194" s="1044" t="s">
        <v>4</v>
      </c>
      <c r="H194" s="1163" t="str">
        <f>IF(I192="","",I192)</f>
        <v/>
      </c>
      <c r="I194" s="1172"/>
      <c r="J194" s="1173"/>
      <c r="K194" s="1174"/>
      <c r="L194" s="1162" t="str">
        <f>IF(ISERR(INDEX(予選成績,L193,N193*7-3)),"",IF(INDEX(予選成績,L193,N193*7-3)="","",INDEX(予選成績,L193,N193*7-3)))</f>
        <v/>
      </c>
      <c r="M194" s="1044" t="s">
        <v>4</v>
      </c>
      <c r="N194" s="1163" t="str">
        <f>IF(ISERR(INDEX(予選成績,L193,N193*7)),"",IF(INDEX(予選成績,L193,N193*7)="","",INDEX(予選成績,L193,N193*7)))</f>
        <v/>
      </c>
      <c r="O194" s="1217"/>
      <c r="P194" s="1218"/>
      <c r="Q194" s="1219"/>
      <c r="R194" s="1217"/>
      <c r="S194" s="1218"/>
      <c r="T194" s="1219"/>
      <c r="U194" s="1217"/>
      <c r="V194" s="1218"/>
      <c r="W194" s="1219"/>
      <c r="X194" s="1219"/>
      <c r="Y194" s="1219"/>
      <c r="Z194" s="1219"/>
      <c r="AA194" s="1219"/>
      <c r="AB194" s="1219"/>
      <c r="AC194" s="1219"/>
      <c r="AD194" s="1219"/>
      <c r="AE194" s="1219"/>
      <c r="AF194" s="1219"/>
      <c r="AG194" s="1163"/>
      <c r="AH194" s="1163"/>
      <c r="AI194" s="1163"/>
      <c r="AJ194" s="1217"/>
      <c r="AK194" s="1218"/>
      <c r="AL194" s="1219"/>
      <c r="AM194" s="1217"/>
      <c r="AN194" s="1218"/>
      <c r="AO194" s="1219"/>
      <c r="AP194" s="1051"/>
      <c r="AQ194" s="1051"/>
      <c r="AR194" s="1051"/>
      <c r="AS194" s="1051"/>
      <c r="AT194" s="1053"/>
      <c r="AU194" s="1054"/>
      <c r="AV194" s="1055"/>
      <c r="AW194" s="1176"/>
      <c r="AX194" s="1057"/>
      <c r="AY194" s="1038"/>
    </row>
    <row r="195" spans="1:51" ht="19.5" hidden="1" customHeight="1">
      <c r="A195" s="1017" t="s">
        <v>130</v>
      </c>
      <c r="B195" s="1059" t="str">
        <f>IF(A195="","＊＊＊＊＊＊＊＊＊＊",IF(ISNA(VLOOKUP(A195,参加ＴＭ,2,FALSE)),"",VLOOKUP(A195,参加ＴＭ,2,FALSE)))</f>
        <v/>
      </c>
      <c r="C195" s="1164"/>
      <c r="D195" s="1124" t="str">
        <f>IF(C196="","",IF(C196=E196,"△",IF(C196&gt;E196,"○","×")))</f>
        <v/>
      </c>
      <c r="E195" s="1159"/>
      <c r="F195" s="1164"/>
      <c r="G195" s="1124" t="str">
        <f>IF(F196="","",IF(F196=H196,"△",IF(F196&gt;H196,"○","×")))</f>
        <v/>
      </c>
      <c r="H195" s="1159"/>
      <c r="I195" s="1164"/>
      <c r="J195" s="1124" t="str">
        <f>IF(I196="","",IF(I196=K196,"△",IF(I196&gt;K196,"○","×")))</f>
        <v/>
      </c>
      <c r="K195" s="1165"/>
      <c r="L195" s="1166"/>
      <c r="M195" s="1167"/>
      <c r="N195" s="1168"/>
      <c r="O195" s="1214"/>
      <c r="P195" s="1215"/>
      <c r="Q195" s="1216"/>
      <c r="R195" s="1214"/>
      <c r="S195" s="1215"/>
      <c r="T195" s="1216"/>
      <c r="U195" s="1214"/>
      <c r="V195" s="1215"/>
      <c r="W195" s="1216"/>
      <c r="X195" s="1216"/>
      <c r="Y195" s="1216"/>
      <c r="Z195" s="1216"/>
      <c r="AA195" s="1216"/>
      <c r="AB195" s="1216"/>
      <c r="AC195" s="1216"/>
      <c r="AD195" s="1216"/>
      <c r="AE195" s="1216"/>
      <c r="AF195" s="1216"/>
      <c r="AG195" s="1159"/>
      <c r="AH195" s="1159"/>
      <c r="AI195" s="1159"/>
      <c r="AJ195" s="1214"/>
      <c r="AK195" s="1215"/>
      <c r="AL195" s="1216"/>
      <c r="AM195" s="1214"/>
      <c r="AN195" s="1215"/>
      <c r="AO195" s="1216"/>
      <c r="AP195" s="1031">
        <f>COUNTIF($C195:$T195,"○")</f>
        <v>0</v>
      </c>
      <c r="AQ195" s="1031">
        <f>COUNTIF($C195:$T195,"△")</f>
        <v>0</v>
      </c>
      <c r="AR195" s="1031">
        <f>COUNTIF($C195:$T195,"×")</f>
        <v>0</v>
      </c>
      <c r="AS195" s="1031">
        <f>AP195*2+AQ195</f>
        <v>0</v>
      </c>
      <c r="AT195" s="1033">
        <f>IF(ISERROR(C196+F196+I196+L196+O196+R196),0,C196+F196+I196+L196+O196+R196)</f>
        <v>0</v>
      </c>
      <c r="AU195" s="1034" t="s">
        <v>4</v>
      </c>
      <c r="AV195" s="1035">
        <f>IF(ISERROR(E196+H196+K196+N196+Q196+T196),0,E196+H196+K196+N196+Q196+T196)</f>
        <v>0</v>
      </c>
      <c r="AW195" s="1170" t="str">
        <f>IF(SUM(Ｌブロック)=600,"",RANK(AY195,Ｌブロック))</f>
        <v/>
      </c>
      <c r="AX195" s="1037"/>
      <c r="AY195" s="1038">
        <f>AS195*10000000+AT195*100000+AX195*100+(100-AV195)</f>
        <v>100</v>
      </c>
    </row>
    <row r="196" spans="1:51" ht="19.5" hidden="1" customHeight="1">
      <c r="A196" s="1017"/>
      <c r="B196" s="1063"/>
      <c r="C196" s="1162" t="str">
        <f>IF(N190="","",N190)</f>
        <v/>
      </c>
      <c r="D196" s="1044" t="s">
        <v>4</v>
      </c>
      <c r="E196" s="1163" t="str">
        <f>IF(L190="","",L190)</f>
        <v/>
      </c>
      <c r="F196" s="1162" t="str">
        <f>IF(N192="","",N192)</f>
        <v/>
      </c>
      <c r="G196" s="1044" t="s">
        <v>4</v>
      </c>
      <c r="H196" s="1163" t="str">
        <f>IF(L192="","",L192)</f>
        <v/>
      </c>
      <c r="I196" s="1162" t="str">
        <f>IF(N194="","",N194)</f>
        <v/>
      </c>
      <c r="J196" s="1044" t="s">
        <v>4</v>
      </c>
      <c r="K196" s="1171" t="str">
        <f>IF(L194="","",L194)</f>
        <v/>
      </c>
      <c r="L196" s="1172"/>
      <c r="M196" s="1173"/>
      <c r="N196" s="1174"/>
      <c r="O196" s="1217"/>
      <c r="P196" s="1218"/>
      <c r="Q196" s="1219"/>
      <c r="R196" s="1217"/>
      <c r="S196" s="1218"/>
      <c r="T196" s="1219"/>
      <c r="U196" s="1217"/>
      <c r="V196" s="1218"/>
      <c r="W196" s="1219"/>
      <c r="X196" s="1219"/>
      <c r="Y196" s="1219"/>
      <c r="Z196" s="1219"/>
      <c r="AA196" s="1219"/>
      <c r="AB196" s="1219"/>
      <c r="AC196" s="1219"/>
      <c r="AD196" s="1219"/>
      <c r="AE196" s="1219"/>
      <c r="AF196" s="1219"/>
      <c r="AG196" s="1163"/>
      <c r="AH196" s="1163"/>
      <c r="AI196" s="1163"/>
      <c r="AJ196" s="1217"/>
      <c r="AK196" s="1218"/>
      <c r="AL196" s="1219"/>
      <c r="AM196" s="1217"/>
      <c r="AN196" s="1218"/>
      <c r="AO196" s="1219"/>
      <c r="AP196" s="1051"/>
      <c r="AQ196" s="1051"/>
      <c r="AR196" s="1051"/>
      <c r="AS196" s="1051"/>
      <c r="AT196" s="1053"/>
      <c r="AU196" s="1054"/>
      <c r="AV196" s="1055"/>
      <c r="AW196" s="1176"/>
      <c r="AX196" s="1057"/>
      <c r="AY196" s="1038"/>
    </row>
    <row r="197" spans="1:51" ht="19.5" hidden="1" customHeight="1">
      <c r="A197" s="1017" t="s">
        <v>581</v>
      </c>
      <c r="B197" s="1059" t="str">
        <f>IF(A197="","＊＊＊＊＊＊＊＊＊＊",IF(ISNA(VLOOKUP(A197,参加ＴＭ,2,FALSE)),"",VLOOKUP(A197,参加ＴＭ,2,FALSE)))</f>
        <v/>
      </c>
      <c r="C197" s="1164"/>
      <c r="D197" s="1124" t="str">
        <f>IF(C198="","",IF(C198=E198,"△",IF(C198&gt;E198,"○","×")))</f>
        <v/>
      </c>
      <c r="E197" s="1159"/>
      <c r="F197" s="1164"/>
      <c r="G197" s="1124" t="str">
        <f>IF(F198="","",IF(F198=H198,"△",IF(F198&gt;H198,"○","×")))</f>
        <v/>
      </c>
      <c r="H197" s="1159"/>
      <c r="I197" s="1164"/>
      <c r="J197" s="1124" t="str">
        <f>IF(I198="","",IF(I198=K198,"△",IF(I198&gt;K198,"○","×")))</f>
        <v/>
      </c>
      <c r="K197" s="1165"/>
      <c r="L197" s="1164"/>
      <c r="M197" s="1124" t="str">
        <f>IF(L198="","",IF(L198=N198,"△",IF(L198&gt;N198,"○","×")))</f>
        <v/>
      </c>
      <c r="N197" s="1165"/>
      <c r="O197" s="1166"/>
      <c r="P197" s="1167"/>
      <c r="Q197" s="1168"/>
      <c r="R197" s="1158"/>
      <c r="S197" s="1124" t="str">
        <f>IF(R198="","",IF(R198=T198,"△",IF(R198&gt;T198,"○","×")))</f>
        <v/>
      </c>
      <c r="T197" s="1159"/>
      <c r="U197" s="1159"/>
      <c r="V197" s="1159"/>
      <c r="W197" s="1159"/>
      <c r="X197" s="1159"/>
      <c r="Y197" s="1159"/>
      <c r="Z197" s="1159"/>
      <c r="AA197" s="1159"/>
      <c r="AB197" s="1159"/>
      <c r="AC197" s="1159"/>
      <c r="AD197" s="1159"/>
      <c r="AE197" s="1159"/>
      <c r="AF197" s="1159"/>
      <c r="AG197" s="1159"/>
      <c r="AH197" s="1159"/>
      <c r="AI197" s="1159"/>
      <c r="AJ197" s="1158"/>
      <c r="AK197" s="1124" t="str">
        <f>IF(AJ198="","",IF(AJ198=AL198,"△",IF(AJ198&gt;AL198,"○","×")))</f>
        <v/>
      </c>
      <c r="AL197" s="1159"/>
      <c r="AM197" s="1158"/>
      <c r="AN197" s="1124" t="str">
        <f>IF(AM198="","",IF(AM198=AO198,"△",IF(AM198&gt;AO198,"○","×")))</f>
        <v/>
      </c>
      <c r="AO197" s="1159"/>
      <c r="AP197" s="1031">
        <f>COUNTIF($C197:$T197,"○")</f>
        <v>0</v>
      </c>
      <c r="AQ197" s="1031">
        <f>COUNTIF($C197:$T197,"△")</f>
        <v>0</v>
      </c>
      <c r="AR197" s="1031">
        <f>COUNTIF($C197:$T197,"×")</f>
        <v>0</v>
      </c>
      <c r="AS197" s="1031">
        <f>AP197*2+AQ197</f>
        <v>0</v>
      </c>
      <c r="AT197" s="1033">
        <f>IF(ISERROR(C198+F198+I198+L198+O198+R198),0,C198+F198+I198+L198+O198+R198)</f>
        <v>0</v>
      </c>
      <c r="AU197" s="1034" t="s">
        <v>4</v>
      </c>
      <c r="AV197" s="1035">
        <f>IF(ISERROR(E198+H198+K198+N198+Q198+T198),0,E198+H198+K198+N198+Q198+T198)</f>
        <v>0</v>
      </c>
      <c r="AW197" s="1170" t="str">
        <f>IF(SUM(Ｌブロック)=600,"",RANK(AY197,Ｌブロック))</f>
        <v/>
      </c>
      <c r="AX197" s="1037"/>
      <c r="AY197" s="1038">
        <f>AS197*10000000+AT197*100000+AX197*100+(100-AV197)</f>
        <v>100</v>
      </c>
    </row>
    <row r="198" spans="1:51" ht="19.5" hidden="1" customHeight="1">
      <c r="A198" s="1017"/>
      <c r="B198" s="1063"/>
      <c r="C198" s="1162" t="str">
        <f>IF(Q190="","",Q190)</f>
        <v/>
      </c>
      <c r="D198" s="1044" t="s">
        <v>4</v>
      </c>
      <c r="E198" s="1163" t="str">
        <f>IF(O190="","",O190)</f>
        <v/>
      </c>
      <c r="F198" s="1162" t="str">
        <f>IF(Q192="","",Q192)</f>
        <v/>
      </c>
      <c r="G198" s="1044" t="s">
        <v>4</v>
      </c>
      <c r="H198" s="1163" t="str">
        <f>IF(O192="","",O192)</f>
        <v/>
      </c>
      <c r="I198" s="1162" t="str">
        <f>IF(Q194="","",Q194)</f>
        <v/>
      </c>
      <c r="J198" s="1044" t="s">
        <v>4</v>
      </c>
      <c r="K198" s="1171" t="str">
        <f>IF(O194="","",O194)</f>
        <v/>
      </c>
      <c r="L198" s="1162" t="str">
        <f>IF(Q196="","",Q196)</f>
        <v/>
      </c>
      <c r="M198" s="1044" t="s">
        <v>4</v>
      </c>
      <c r="N198" s="1171" t="str">
        <f>IF(O196="","",O196)</f>
        <v/>
      </c>
      <c r="O198" s="1172"/>
      <c r="P198" s="1173"/>
      <c r="Q198" s="1174"/>
      <c r="R198" s="1162" t="str">
        <f>IF(ISERR(INDEX(予選成績,R197,T197*7-3)),"",IF(INDEX(予選成績,R197,T197*7-3)="","",INDEX(予選成績,R197,T197*7-3)))</f>
        <v/>
      </c>
      <c r="S198" s="1044" t="s">
        <v>4</v>
      </c>
      <c r="T198" s="1163"/>
      <c r="U198" s="1163"/>
      <c r="V198" s="1163"/>
      <c r="W198" s="1163"/>
      <c r="X198" s="1163"/>
      <c r="Y198" s="1163"/>
      <c r="Z198" s="1163"/>
      <c r="AA198" s="1163"/>
      <c r="AB198" s="1163"/>
      <c r="AC198" s="1163"/>
      <c r="AD198" s="1163"/>
      <c r="AE198" s="1163"/>
      <c r="AF198" s="1163"/>
      <c r="AG198" s="1163"/>
      <c r="AH198" s="1163"/>
      <c r="AI198" s="1163"/>
      <c r="AJ198" s="1162" t="str">
        <f>IF(ISERR(INDEX(予選成績,AJ197,AL197*7-3)),"",IF(INDEX(予選成績,AJ197,AL197*7-3)="","",INDEX(予選成績,AJ197,AL197*7-3)))</f>
        <v/>
      </c>
      <c r="AK198" s="1044" t="s">
        <v>4</v>
      </c>
      <c r="AL198" s="1163"/>
      <c r="AM198" s="1162" t="str">
        <f>IF(ISERR(INDEX(予選成績,AM197,AO197*7-3)),"",IF(INDEX(予選成績,AM197,AO197*7-3)="","",INDEX(予選成績,AM197,AO197*7-3)))</f>
        <v/>
      </c>
      <c r="AN198" s="1044" t="s">
        <v>4</v>
      </c>
      <c r="AO198" s="1163"/>
      <c r="AP198" s="1051"/>
      <c r="AQ198" s="1051"/>
      <c r="AR198" s="1051"/>
      <c r="AS198" s="1051"/>
      <c r="AT198" s="1053"/>
      <c r="AU198" s="1054"/>
      <c r="AV198" s="1055"/>
      <c r="AW198" s="1176"/>
      <c r="AX198" s="1057"/>
      <c r="AY198" s="1038"/>
    </row>
    <row r="199" spans="1:51" ht="19.5" hidden="1" customHeight="1">
      <c r="A199" s="1017" t="s">
        <v>582</v>
      </c>
      <c r="B199" s="1059" t="str">
        <f>IF(A199="","＊＊＊＊＊＊＊＊＊＊",IF(ISNA(VLOOKUP(A199,参加ＴＭ,2,FALSE)),"",VLOOKUP(A199,参加ＴＭ,2,FALSE)))</f>
        <v/>
      </c>
      <c r="C199" s="1164"/>
      <c r="D199" s="1124" t="str">
        <f>IF(C200="","",IF(C200=E200,"△",IF(C200&gt;E200,"○","×")))</f>
        <v/>
      </c>
      <c r="E199" s="1159"/>
      <c r="F199" s="1164"/>
      <c r="G199" s="1124" t="str">
        <f>IF(F200="","",IF(F200=H200,"△",IF(F200&gt;H200,"○","×")))</f>
        <v/>
      </c>
      <c r="H199" s="1159"/>
      <c r="I199" s="1164"/>
      <c r="J199" s="1124" t="str">
        <f>IF(I200="","",IF(I200=K200,"△",IF(I200&gt;K200,"○","×")))</f>
        <v/>
      </c>
      <c r="K199" s="1165"/>
      <c r="L199" s="1164"/>
      <c r="M199" s="1124" t="str">
        <f>IF(L200="","",IF(L200=N200,"△",IF(L200&gt;N200,"○","×")))</f>
        <v/>
      </c>
      <c r="N199" s="1165"/>
      <c r="O199" s="1164"/>
      <c r="P199" s="1124" t="str">
        <f>IF(O200="","",IF(O200=Q200,"△",IF(O200&gt;Q200,"○","×")))</f>
        <v/>
      </c>
      <c r="Q199" s="1165"/>
      <c r="R199" s="1166"/>
      <c r="S199" s="1167"/>
      <c r="T199" s="1168"/>
      <c r="U199" s="1221"/>
      <c r="V199" s="1221"/>
      <c r="W199" s="1221"/>
      <c r="X199" s="1221"/>
      <c r="Y199" s="1221"/>
      <c r="Z199" s="1221"/>
      <c r="AA199" s="1221"/>
      <c r="AB199" s="1221"/>
      <c r="AC199" s="1221"/>
      <c r="AD199" s="1221"/>
      <c r="AE199" s="1221"/>
      <c r="AF199" s="1221"/>
      <c r="AG199" s="1221"/>
      <c r="AH199" s="1221"/>
      <c r="AI199" s="1221"/>
      <c r="AJ199" s="1166"/>
      <c r="AK199" s="1167"/>
      <c r="AL199" s="1168"/>
      <c r="AM199" s="1166"/>
      <c r="AN199" s="1167"/>
      <c r="AO199" s="1168"/>
      <c r="AP199" s="1031">
        <f>COUNTIF($C199:$T199,"○")</f>
        <v>0</v>
      </c>
      <c r="AQ199" s="1031">
        <f>COUNTIF($C199:$T199,"△")</f>
        <v>0</v>
      </c>
      <c r="AR199" s="1031">
        <f>COUNTIF($C199:$T199,"×")</f>
        <v>0</v>
      </c>
      <c r="AS199" s="1031">
        <f>AP199*2+AQ199</f>
        <v>0</v>
      </c>
      <c r="AT199" s="1033">
        <f>IF(ISERROR(C200+F200+I200+L200+O200+R200),0,C200+F200+I200+L200+O200+R200)</f>
        <v>0</v>
      </c>
      <c r="AU199" s="1034" t="s">
        <v>4</v>
      </c>
      <c r="AV199" s="1035">
        <f>IF(ISERROR(E200+H200+K200+N200+Q200+T200),0,E200+H200+K200+N200+Q200+T200)</f>
        <v>0</v>
      </c>
      <c r="AW199" s="1170" t="str">
        <f>IF(SUM(Ｌブロック)=600,"",RANK(AY199,Ｌブロック))</f>
        <v/>
      </c>
      <c r="AX199" s="1037"/>
      <c r="AY199" s="1222">
        <f>AS199*10000000+AT199*100000+AX199*100+(100-AV199)</f>
        <v>100</v>
      </c>
    </row>
    <row r="200" spans="1:51" ht="19.5" hidden="1" customHeight="1">
      <c r="A200" s="1017"/>
      <c r="B200" s="1063"/>
      <c r="C200" s="1162" t="str">
        <f>IF(T190="","",T190)</f>
        <v/>
      </c>
      <c r="D200" s="1044" t="s">
        <v>4</v>
      </c>
      <c r="E200" s="1163" t="str">
        <f>IF(R190="","",R190)</f>
        <v/>
      </c>
      <c r="F200" s="1162" t="str">
        <f>IF(T192="","",T192)</f>
        <v/>
      </c>
      <c r="G200" s="1044" t="s">
        <v>4</v>
      </c>
      <c r="H200" s="1163" t="str">
        <f>IF(R192="","",R192)</f>
        <v/>
      </c>
      <c r="I200" s="1162" t="str">
        <f>IF(T194="","",T194)</f>
        <v/>
      </c>
      <c r="J200" s="1044" t="s">
        <v>4</v>
      </c>
      <c r="K200" s="1171" t="str">
        <f>IF(R194="","",R194)</f>
        <v/>
      </c>
      <c r="L200" s="1162" t="str">
        <f>IF(T196="","",T196)</f>
        <v/>
      </c>
      <c r="M200" s="1044" t="s">
        <v>4</v>
      </c>
      <c r="N200" s="1171" t="str">
        <f>IF(R196="","",R196)</f>
        <v/>
      </c>
      <c r="O200" s="1162" t="str">
        <f>IF(T198="","",T198)</f>
        <v/>
      </c>
      <c r="P200" s="1044" t="s">
        <v>4</v>
      </c>
      <c r="Q200" s="1171" t="str">
        <f>IF(R198="","",R198)</f>
        <v/>
      </c>
      <c r="R200" s="1172"/>
      <c r="S200" s="1173"/>
      <c r="T200" s="1174"/>
      <c r="U200" s="1223"/>
      <c r="V200" s="1223"/>
      <c r="W200" s="1223"/>
      <c r="X200" s="1223"/>
      <c r="Y200" s="1223"/>
      <c r="Z200" s="1223"/>
      <c r="AA200" s="1223"/>
      <c r="AB200" s="1223"/>
      <c r="AC200" s="1223"/>
      <c r="AD200" s="1223"/>
      <c r="AE200" s="1223"/>
      <c r="AF200" s="1223"/>
      <c r="AG200" s="1223"/>
      <c r="AH200" s="1223"/>
      <c r="AI200" s="1223"/>
      <c r="AJ200" s="1172"/>
      <c r="AK200" s="1173"/>
      <c r="AL200" s="1174"/>
      <c r="AM200" s="1172"/>
      <c r="AN200" s="1173"/>
      <c r="AO200" s="1174"/>
      <c r="AP200" s="1051"/>
      <c r="AQ200" s="1051"/>
      <c r="AR200" s="1051"/>
      <c r="AS200" s="1051"/>
      <c r="AT200" s="1053"/>
      <c r="AU200" s="1054"/>
      <c r="AV200" s="1055"/>
      <c r="AW200" s="1176"/>
      <c r="AX200" s="1057"/>
      <c r="AY200" s="1222"/>
    </row>
    <row r="201" spans="1:51" ht="19.5" hidden="1" customHeight="1"/>
    <row r="202" spans="1:51" s="258" customFormat="1" ht="19.5" hidden="1" customHeight="1">
      <c r="A202" s="1005" t="s">
        <v>678</v>
      </c>
      <c r="B202" s="1006"/>
      <c r="D202" s="652"/>
      <c r="G202" s="652"/>
      <c r="J202" s="652"/>
      <c r="M202" s="652"/>
      <c r="P202" s="652"/>
      <c r="AT202" s="1007"/>
      <c r="AU202" s="1008"/>
      <c r="AV202" s="1007"/>
      <c r="AW202" s="1006"/>
      <c r="AX202" s="1006"/>
    </row>
    <row r="203" spans="1:51" s="258" customFormat="1" ht="19.5" hidden="1" customHeight="1">
      <c r="A203" s="1009" t="s">
        <v>5</v>
      </c>
      <c r="B203" s="1009"/>
      <c r="C203" s="1010">
        <v>1</v>
      </c>
      <c r="D203" s="1010"/>
      <c r="E203" s="1010"/>
      <c r="F203" s="1010">
        <v>2</v>
      </c>
      <c r="G203" s="1010"/>
      <c r="H203" s="1010"/>
      <c r="I203" s="1010">
        <v>3</v>
      </c>
      <c r="J203" s="1010"/>
      <c r="K203" s="1010"/>
      <c r="L203" s="1010">
        <v>4</v>
      </c>
      <c r="M203" s="1010"/>
      <c r="N203" s="1010"/>
      <c r="O203" s="1014"/>
      <c r="P203" s="1014"/>
      <c r="Q203" s="1014"/>
      <c r="R203" s="1211"/>
      <c r="S203" s="1211"/>
      <c r="T203" s="1211"/>
      <c r="U203" s="1015"/>
      <c r="V203" s="1015"/>
      <c r="W203" s="1015"/>
      <c r="X203" s="1015"/>
      <c r="Y203" s="1015"/>
      <c r="Z203" s="1015"/>
      <c r="AA203" s="1015"/>
      <c r="AB203" s="1015"/>
      <c r="AC203" s="1015"/>
      <c r="AD203" s="1015"/>
      <c r="AE203" s="1015"/>
      <c r="AF203" s="1015"/>
      <c r="AG203" s="1015"/>
      <c r="AH203" s="1015"/>
      <c r="AI203" s="1015"/>
      <c r="AJ203" s="1211"/>
      <c r="AK203" s="1211"/>
      <c r="AL203" s="1211"/>
      <c r="AM203" s="1211"/>
      <c r="AN203" s="1211"/>
      <c r="AO203" s="1211"/>
      <c r="AP203" s="1015" t="s">
        <v>1</v>
      </c>
      <c r="AQ203" s="1015" t="s">
        <v>2</v>
      </c>
      <c r="AR203" s="1015" t="s">
        <v>3</v>
      </c>
      <c r="AS203" s="1015" t="s">
        <v>0</v>
      </c>
      <c r="AT203" s="1010" t="s">
        <v>7</v>
      </c>
      <c r="AU203" s="1010"/>
      <c r="AV203" s="1010"/>
      <c r="AW203" s="1016" t="s">
        <v>6</v>
      </c>
      <c r="AX203" s="1016" t="s">
        <v>42</v>
      </c>
    </row>
    <row r="204" spans="1:51" ht="19.5" hidden="1" customHeight="1">
      <c r="A204" s="1017" t="s">
        <v>131</v>
      </c>
      <c r="B204" s="1059" t="str">
        <f>IF(A204="","＊＊＊＊＊＊＊＊＊＊",IF(ISNA(VLOOKUP(A204,参加ＴＭ,2,FALSE)),"",VLOOKUP(A204,参加ＴＭ,2,FALSE)))</f>
        <v/>
      </c>
      <c r="C204" s="1166"/>
      <c r="D204" s="1167"/>
      <c r="E204" s="1168"/>
      <c r="F204" s="1158"/>
      <c r="G204" s="1124" t="str">
        <f>IF(F205="","",IF(F205=H205,"△",IF(F205&gt;H205,"○","×")))</f>
        <v/>
      </c>
      <c r="H204" s="1159"/>
      <c r="I204" s="1158"/>
      <c r="J204" s="1124" t="str">
        <f>IF(I205="","",IF(I205=K205,"△",IF(I205&gt;K205,"○","×")))</f>
        <v/>
      </c>
      <c r="K204" s="1159"/>
      <c r="L204" s="1158"/>
      <c r="M204" s="1124" t="str">
        <f>IF(L205="","",IF(L205=N205,"△",IF(L205&gt;N205,"○","×")))</f>
        <v/>
      </c>
      <c r="N204" s="1159"/>
      <c r="O204" s="1224"/>
      <c r="P204" s="1109"/>
      <c r="Q204" s="1157"/>
      <c r="R204" s="1214"/>
      <c r="S204" s="1215"/>
      <c r="T204" s="1216"/>
      <c r="U204" s="1159"/>
      <c r="V204" s="1159"/>
      <c r="W204" s="1159"/>
      <c r="X204" s="1159"/>
      <c r="Y204" s="1159"/>
      <c r="Z204" s="1159"/>
      <c r="AA204" s="1159"/>
      <c r="AB204" s="1159"/>
      <c r="AC204" s="1159"/>
      <c r="AD204" s="1159"/>
      <c r="AE204" s="1159"/>
      <c r="AF204" s="1159"/>
      <c r="AG204" s="1159"/>
      <c r="AH204" s="1159"/>
      <c r="AI204" s="1159"/>
      <c r="AJ204" s="1214"/>
      <c r="AK204" s="1215"/>
      <c r="AL204" s="1216"/>
      <c r="AM204" s="1214"/>
      <c r="AN204" s="1215"/>
      <c r="AO204" s="1216"/>
      <c r="AP204" s="1031">
        <f>COUNTIF($C204:$Q204,"○")</f>
        <v>0</v>
      </c>
      <c r="AQ204" s="1031">
        <f>COUNTIF($C204:$Q204,"△")</f>
        <v>0</v>
      </c>
      <c r="AR204" s="1031">
        <f>COUNTIF($C204:$Q204,"×")</f>
        <v>0</v>
      </c>
      <c r="AS204" s="1031">
        <f>AP204*2+AQ204</f>
        <v>0</v>
      </c>
      <c r="AT204" s="1033">
        <f>IF(ISERROR(C205+F205+I205+L205+O205),0,C205+F205+I205+L205+O205)</f>
        <v>0</v>
      </c>
      <c r="AU204" s="1034" t="s">
        <v>4</v>
      </c>
      <c r="AV204" s="1035">
        <f>IF(ISERROR(E205+H205+K205+N205+Q205),0,E205+H205+K205+N205+Q205)</f>
        <v>0</v>
      </c>
      <c r="AW204" s="1170" t="str">
        <f>IF(SUM(Ｍブロック)=500,"",RANK(AY204,Ｍブロック))</f>
        <v/>
      </c>
      <c r="AX204" s="1037"/>
      <c r="AY204" s="1038">
        <f>AS204*10000000+AT204*100000+AX204*100+(100-AV204)</f>
        <v>100</v>
      </c>
    </row>
    <row r="205" spans="1:51" ht="19.5" hidden="1" customHeight="1">
      <c r="A205" s="1017"/>
      <c r="B205" s="1063"/>
      <c r="C205" s="1172"/>
      <c r="D205" s="1173"/>
      <c r="E205" s="1174"/>
      <c r="F205" s="1162" t="str">
        <f>IF(ISERR(INDEX(予選成績,F204,H204*7-3)),"",IF(INDEX(予選成績,F204,H204*7-3)="","",INDEX(予選成績,F204,H204*7-3)))</f>
        <v/>
      </c>
      <c r="G205" s="1044" t="s">
        <v>4</v>
      </c>
      <c r="H205" s="1163" t="str">
        <f>IF(ISERR(INDEX(予選成績,F204,H204*7)),"",IF(INDEX(予選成績,F204,H204*7)="","",INDEX(予選成績,F204,H204*7)))</f>
        <v/>
      </c>
      <c r="I205" s="1162" t="str">
        <f>IF(ISERR(INDEX(予選成績,I204,K204*7-3)),"",IF(INDEX(予選成績,I204,K204*7-3)="","",INDEX(予選成績,I204,K204*7-3)))</f>
        <v/>
      </c>
      <c r="J205" s="1044" t="s">
        <v>4</v>
      </c>
      <c r="K205" s="1163" t="str">
        <f>IF(ISERR(INDEX(予選成績,I204,K204*7)),"",IF(INDEX(予選成績,I204,K204*7)="","",INDEX(予選成績,I204,K204*7)))</f>
        <v/>
      </c>
      <c r="L205" s="1162" t="str">
        <f>IF(ISERR(INDEX(予選成績,L204,N204*7-3)),"",IF(INDEX(予選成績,L204,N204*7-3)="","",INDEX(予選成績,L204,N204*7-3)))</f>
        <v/>
      </c>
      <c r="M205" s="1044" t="s">
        <v>4</v>
      </c>
      <c r="N205" s="1163" t="str">
        <f>IF(ISERR(INDEX(予選成績,L204,N204*7)),"",IF(INDEX(予選成績,L204,N204*7)="","",INDEX(予選成績,L204,N204*7)))</f>
        <v/>
      </c>
      <c r="O205" s="1160"/>
      <c r="P205" s="1049"/>
      <c r="Q205" s="1161"/>
      <c r="R205" s="1217"/>
      <c r="S205" s="1218"/>
      <c r="T205" s="1219"/>
      <c r="U205" s="1163"/>
      <c r="V205" s="1163"/>
      <c r="W205" s="1163"/>
      <c r="X205" s="1163"/>
      <c r="Y205" s="1163"/>
      <c r="Z205" s="1163"/>
      <c r="AA205" s="1163"/>
      <c r="AB205" s="1163"/>
      <c r="AC205" s="1163"/>
      <c r="AD205" s="1163"/>
      <c r="AE205" s="1163"/>
      <c r="AF205" s="1163"/>
      <c r="AG205" s="1163"/>
      <c r="AH205" s="1163"/>
      <c r="AI205" s="1163"/>
      <c r="AJ205" s="1217"/>
      <c r="AK205" s="1218"/>
      <c r="AL205" s="1219"/>
      <c r="AM205" s="1217"/>
      <c r="AN205" s="1218"/>
      <c r="AO205" s="1219"/>
      <c r="AP205" s="1051"/>
      <c r="AQ205" s="1051"/>
      <c r="AR205" s="1051"/>
      <c r="AS205" s="1051"/>
      <c r="AT205" s="1053"/>
      <c r="AU205" s="1054"/>
      <c r="AV205" s="1055"/>
      <c r="AW205" s="1176"/>
      <c r="AX205" s="1057"/>
      <c r="AY205" s="1038"/>
    </row>
    <row r="206" spans="1:51" ht="19.5" hidden="1" customHeight="1">
      <c r="A206" s="1017" t="s">
        <v>132</v>
      </c>
      <c r="B206" s="1059" t="str">
        <f>IF(A206="","＊＊＊＊＊＊＊＊＊＊",IF(ISNA(VLOOKUP(A206,参加ＴＭ,2,FALSE)),"",VLOOKUP(A206,参加ＴＭ,2,FALSE)))</f>
        <v/>
      </c>
      <c r="C206" s="1164"/>
      <c r="D206" s="1124" t="str">
        <f>IF(C207="","",IF(C207=E207,"△",IF(C207&gt;E207,"○","×")))</f>
        <v/>
      </c>
      <c r="E206" s="1159"/>
      <c r="F206" s="1166"/>
      <c r="G206" s="1167"/>
      <c r="H206" s="1168"/>
      <c r="I206" s="1158"/>
      <c r="J206" s="1124" t="str">
        <f>IF(I207="","",IF(I207=K207,"△",IF(I207&gt;K207,"○","×")))</f>
        <v/>
      </c>
      <c r="K206" s="1159"/>
      <c r="L206" s="1158"/>
      <c r="M206" s="1124" t="str">
        <f>IF(L207="","",IF(L207=N207,"△",IF(L207&gt;N207,"○","×")))</f>
        <v/>
      </c>
      <c r="N206" s="1159"/>
      <c r="O206" s="1224"/>
      <c r="P206" s="1109"/>
      <c r="Q206" s="1157"/>
      <c r="R206" s="1214"/>
      <c r="S206" s="1215"/>
      <c r="T206" s="1216"/>
      <c r="U206" s="1159"/>
      <c r="V206" s="1159"/>
      <c r="W206" s="1159"/>
      <c r="X206" s="1159"/>
      <c r="Y206" s="1159"/>
      <c r="Z206" s="1159"/>
      <c r="AA206" s="1159"/>
      <c r="AB206" s="1159"/>
      <c r="AC206" s="1159"/>
      <c r="AD206" s="1159"/>
      <c r="AE206" s="1159"/>
      <c r="AF206" s="1159"/>
      <c r="AG206" s="1159"/>
      <c r="AH206" s="1159"/>
      <c r="AI206" s="1159"/>
      <c r="AJ206" s="1214"/>
      <c r="AK206" s="1215"/>
      <c r="AL206" s="1216"/>
      <c r="AM206" s="1214"/>
      <c r="AN206" s="1215"/>
      <c r="AO206" s="1216"/>
      <c r="AP206" s="1031">
        <f>COUNTIF($C206:$Q206,"○")</f>
        <v>0</v>
      </c>
      <c r="AQ206" s="1031">
        <f>COUNTIF($C206:$Q206,"△")</f>
        <v>0</v>
      </c>
      <c r="AR206" s="1031">
        <f>COUNTIF($C206:$Q206,"×")</f>
        <v>0</v>
      </c>
      <c r="AS206" s="1031">
        <f>AP206*2+AQ206</f>
        <v>0</v>
      </c>
      <c r="AT206" s="1033">
        <f>IF(ISERROR(C207+F207+I207+L207+O207),0,C207+F207+I207+L207+O207)</f>
        <v>0</v>
      </c>
      <c r="AU206" s="1034" t="s">
        <v>4</v>
      </c>
      <c r="AV206" s="1035">
        <f>IF(ISERROR(E207+H207+K207+N207+Q207),0,E207+H207+K207+N207+Q207)</f>
        <v>0</v>
      </c>
      <c r="AW206" s="1170" t="str">
        <f>IF(SUM(Ｍブロック)=500,"",RANK(AY206,Ｍブロック))</f>
        <v/>
      </c>
      <c r="AX206" s="1037"/>
      <c r="AY206" s="1038">
        <f>AS206*10000000+AT206*100000+AX206*100+(100-AV206)</f>
        <v>100</v>
      </c>
    </row>
    <row r="207" spans="1:51" ht="19.5" hidden="1" customHeight="1">
      <c r="A207" s="1017"/>
      <c r="B207" s="1063"/>
      <c r="C207" s="1162" t="str">
        <f>IF(H205="","",H205)</f>
        <v/>
      </c>
      <c r="D207" s="1044" t="s">
        <v>4</v>
      </c>
      <c r="E207" s="1163" t="str">
        <f>IF(F205="","",F205)</f>
        <v/>
      </c>
      <c r="F207" s="1172"/>
      <c r="G207" s="1173"/>
      <c r="H207" s="1174"/>
      <c r="I207" s="1162" t="str">
        <f>IF(ISERR(INDEX(予選成績,I206,K206*7-3)),"",IF(INDEX(予選成績,I206,K206*7-3)="","",INDEX(予選成績,I206,K206*7-3)))</f>
        <v/>
      </c>
      <c r="J207" s="1044" t="s">
        <v>4</v>
      </c>
      <c r="K207" s="1163" t="str">
        <f>IF(ISERR(INDEX(予選成績,I206,K206*7)),"",IF(INDEX(予選成績,I206,K206*7)="","",INDEX(予選成績,I206,K206*7)))</f>
        <v/>
      </c>
      <c r="L207" s="1162" t="str">
        <f>IF(ISERR(INDEX(予選成績,L206,N206*7-3)),"",IF(INDEX(予選成績,L206,N206*7-3)="","",INDEX(予選成績,L206,N206*7-3)))</f>
        <v/>
      </c>
      <c r="M207" s="1044" t="s">
        <v>4</v>
      </c>
      <c r="N207" s="1163" t="str">
        <f>IF(ISERR(INDEX(予選成績,L206,N206*7)),"",IF(INDEX(予選成績,L206,N206*7)="","",INDEX(予選成績,L206,N206*7)))</f>
        <v/>
      </c>
      <c r="O207" s="1160"/>
      <c r="P207" s="1049"/>
      <c r="Q207" s="1161"/>
      <c r="R207" s="1217"/>
      <c r="S207" s="1218"/>
      <c r="T207" s="1219"/>
      <c r="U207" s="1163"/>
      <c r="V207" s="1163"/>
      <c r="W207" s="1163"/>
      <c r="X207" s="1163"/>
      <c r="Y207" s="1163"/>
      <c r="Z207" s="1163"/>
      <c r="AA207" s="1163"/>
      <c r="AB207" s="1163"/>
      <c r="AC207" s="1163"/>
      <c r="AD207" s="1163"/>
      <c r="AE207" s="1163"/>
      <c r="AF207" s="1163"/>
      <c r="AG207" s="1163"/>
      <c r="AH207" s="1163"/>
      <c r="AI207" s="1163"/>
      <c r="AJ207" s="1217"/>
      <c r="AK207" s="1218"/>
      <c r="AL207" s="1219"/>
      <c r="AM207" s="1217"/>
      <c r="AN207" s="1218"/>
      <c r="AO207" s="1219"/>
      <c r="AP207" s="1051"/>
      <c r="AQ207" s="1051"/>
      <c r="AR207" s="1051"/>
      <c r="AS207" s="1051"/>
      <c r="AT207" s="1053"/>
      <c r="AU207" s="1054"/>
      <c r="AV207" s="1055"/>
      <c r="AW207" s="1176"/>
      <c r="AX207" s="1057"/>
      <c r="AY207" s="1038"/>
    </row>
    <row r="208" spans="1:51" ht="19.5" hidden="1" customHeight="1">
      <c r="A208" s="1017" t="s">
        <v>133</v>
      </c>
      <c r="B208" s="1059">
        <f>IF(A208="","＊＊＊＊＊＊＊＊＊＊",IF(ISNA(VLOOKUP(A208,参加ＴＭ,2,FALSE)),"",VLOOKUP(A208,参加ＴＭ,2,FALSE)))</f>
        <v>0</v>
      </c>
      <c r="C208" s="1164"/>
      <c r="D208" s="1124" t="str">
        <f>IF(C209="","",IF(C209=E209,"△",IF(C209&gt;E209,"○","×")))</f>
        <v/>
      </c>
      <c r="E208" s="1159"/>
      <c r="F208" s="1164"/>
      <c r="G208" s="1124" t="str">
        <f>IF(F209="","",IF(F209=H209,"△",IF(F209&gt;H209,"○","×")))</f>
        <v/>
      </c>
      <c r="H208" s="1159"/>
      <c r="I208" s="1166"/>
      <c r="J208" s="1167"/>
      <c r="K208" s="1168"/>
      <c r="L208" s="1158"/>
      <c r="M208" s="1124" t="str">
        <f>IF(L209="","",IF(L209=N209,"△",IF(L209&gt;N209,"○","×")))</f>
        <v/>
      </c>
      <c r="N208" s="1159"/>
      <c r="O208" s="1224"/>
      <c r="P208" s="1109"/>
      <c r="Q208" s="1157"/>
      <c r="R208" s="1214"/>
      <c r="S208" s="1215"/>
      <c r="T208" s="1216"/>
      <c r="U208" s="1159"/>
      <c r="V208" s="1159"/>
      <c r="W208" s="1159"/>
      <c r="X208" s="1159"/>
      <c r="Y208" s="1159"/>
      <c r="Z208" s="1159"/>
      <c r="AA208" s="1159"/>
      <c r="AB208" s="1159"/>
      <c r="AC208" s="1159"/>
      <c r="AD208" s="1159"/>
      <c r="AE208" s="1159"/>
      <c r="AF208" s="1159"/>
      <c r="AG208" s="1159"/>
      <c r="AH208" s="1159"/>
      <c r="AI208" s="1159"/>
      <c r="AJ208" s="1214"/>
      <c r="AK208" s="1215"/>
      <c r="AL208" s="1216"/>
      <c r="AM208" s="1214"/>
      <c r="AN208" s="1215"/>
      <c r="AO208" s="1216"/>
      <c r="AP208" s="1031">
        <f>COUNTIF($C208:$Q208,"○")</f>
        <v>0</v>
      </c>
      <c r="AQ208" s="1031">
        <f>COUNTIF($C208:$Q208,"△")</f>
        <v>0</v>
      </c>
      <c r="AR208" s="1031">
        <f>COUNTIF($C208:$Q208,"×")</f>
        <v>0</v>
      </c>
      <c r="AS208" s="1031">
        <f>AP208*2+AQ208</f>
        <v>0</v>
      </c>
      <c r="AT208" s="1033">
        <f>IF(ISERROR(C209+F209+I209+L209+O209),0,C209+F209+I209+L209+O209)</f>
        <v>0</v>
      </c>
      <c r="AU208" s="1034" t="s">
        <v>4</v>
      </c>
      <c r="AV208" s="1035">
        <f>IF(ISERROR(E209+H209+K209+N209+Q209),0,E209+H209+K209+N209+Q209)</f>
        <v>0</v>
      </c>
      <c r="AW208" s="1170" t="str">
        <f>IF(SUM(Ｍブロック)=500,"",RANK(AY208,Ｍブロック))</f>
        <v/>
      </c>
      <c r="AX208" s="1037"/>
      <c r="AY208" s="1038">
        <f>AS208*10000000+AT208*100000+AX208*100+(100-AV208)</f>
        <v>100</v>
      </c>
    </row>
    <row r="209" spans="1:51" ht="19.5" hidden="1" customHeight="1">
      <c r="A209" s="1017"/>
      <c r="B209" s="1063"/>
      <c r="C209" s="1162" t="str">
        <f>IF(K205="","",K205)</f>
        <v/>
      </c>
      <c r="D209" s="1044" t="s">
        <v>4</v>
      </c>
      <c r="E209" s="1163" t="str">
        <f>IF(I205="","",I205)</f>
        <v/>
      </c>
      <c r="F209" s="1162" t="str">
        <f>IF(K207="","",K207)</f>
        <v/>
      </c>
      <c r="G209" s="1044" t="s">
        <v>4</v>
      </c>
      <c r="H209" s="1163" t="str">
        <f>IF(I207="","",I207)</f>
        <v/>
      </c>
      <c r="I209" s="1172"/>
      <c r="J209" s="1173"/>
      <c r="K209" s="1174"/>
      <c r="L209" s="1162" t="str">
        <f>IF(ISERR(INDEX(予選成績,L208,N208*7-3)),"",IF(INDEX(予選成績,L208,N208*7-3)="","",INDEX(予選成績,L208,N208*7-3)))</f>
        <v/>
      </c>
      <c r="M209" s="1044" t="s">
        <v>4</v>
      </c>
      <c r="N209" s="1163" t="str">
        <f>IF(ISERR(INDEX(予選成績,L208,N208*7)),"",IF(INDEX(予選成績,L208,N208*7)="","",INDEX(予選成績,L208,N208*7)))</f>
        <v/>
      </c>
      <c r="O209" s="1160"/>
      <c r="P209" s="1049"/>
      <c r="Q209" s="1161"/>
      <c r="R209" s="1217"/>
      <c r="S209" s="1218"/>
      <c r="T209" s="1219"/>
      <c r="U209" s="1163"/>
      <c r="V209" s="1163"/>
      <c r="W209" s="1163"/>
      <c r="X209" s="1163"/>
      <c r="Y209" s="1163"/>
      <c r="Z209" s="1163"/>
      <c r="AA209" s="1163"/>
      <c r="AB209" s="1163"/>
      <c r="AC209" s="1163"/>
      <c r="AD209" s="1163"/>
      <c r="AE209" s="1163"/>
      <c r="AF209" s="1163"/>
      <c r="AG209" s="1163"/>
      <c r="AH209" s="1163"/>
      <c r="AI209" s="1163"/>
      <c r="AJ209" s="1217"/>
      <c r="AK209" s="1218"/>
      <c r="AL209" s="1219"/>
      <c r="AM209" s="1217"/>
      <c r="AN209" s="1218"/>
      <c r="AO209" s="1219"/>
      <c r="AP209" s="1051"/>
      <c r="AQ209" s="1051"/>
      <c r="AR209" s="1051"/>
      <c r="AS209" s="1051"/>
      <c r="AT209" s="1053"/>
      <c r="AU209" s="1054"/>
      <c r="AV209" s="1055"/>
      <c r="AW209" s="1176"/>
      <c r="AX209" s="1057"/>
      <c r="AY209" s="1038"/>
    </row>
    <row r="210" spans="1:51" ht="19.5" hidden="1" customHeight="1">
      <c r="A210" s="1017" t="s">
        <v>134</v>
      </c>
      <c r="B210" s="1059">
        <f>IF(A210="","＊＊＊＊＊＊＊＊＊＊",IF(ISNA(VLOOKUP(A210,参加ＴＭ,2,FALSE)),"",VLOOKUP(A210,参加ＴＭ,2,FALSE)))</f>
        <v>0</v>
      </c>
      <c r="C210" s="1164"/>
      <c r="D210" s="1124" t="str">
        <f>IF(C211="","",IF(C211=E211,"△",IF(C211&gt;E211,"○","×")))</f>
        <v/>
      </c>
      <c r="E210" s="1159"/>
      <c r="F210" s="1164"/>
      <c r="G210" s="1124" t="str">
        <f>IF(F211="","",IF(F211=H211,"△",IF(F211&gt;H211,"○","×")))</f>
        <v/>
      </c>
      <c r="H210" s="1159"/>
      <c r="I210" s="1164"/>
      <c r="J210" s="1124" t="str">
        <f>IF(I211="","",IF(I211=K211,"△",IF(I211&gt;K211,"○","×")))</f>
        <v/>
      </c>
      <c r="K210" s="1165"/>
      <c r="L210" s="1166"/>
      <c r="M210" s="1167"/>
      <c r="N210" s="1168"/>
      <c r="O210" s="1224"/>
      <c r="P210" s="1109"/>
      <c r="Q210" s="1157"/>
      <c r="R210" s="1214"/>
      <c r="S210" s="1215"/>
      <c r="T210" s="1216"/>
      <c r="U210" s="1159"/>
      <c r="V210" s="1159"/>
      <c r="W210" s="1159"/>
      <c r="X210" s="1159"/>
      <c r="Y210" s="1159"/>
      <c r="Z210" s="1159"/>
      <c r="AA210" s="1159"/>
      <c r="AB210" s="1159"/>
      <c r="AC210" s="1159"/>
      <c r="AD210" s="1159"/>
      <c r="AE210" s="1159"/>
      <c r="AF210" s="1159"/>
      <c r="AG210" s="1159"/>
      <c r="AH210" s="1159"/>
      <c r="AI210" s="1159"/>
      <c r="AJ210" s="1214"/>
      <c r="AK210" s="1215"/>
      <c r="AL210" s="1216"/>
      <c r="AM210" s="1214"/>
      <c r="AN210" s="1215"/>
      <c r="AO210" s="1216"/>
      <c r="AP210" s="1031">
        <f>COUNTIF($C210:$Q210,"○")</f>
        <v>0</v>
      </c>
      <c r="AQ210" s="1031">
        <f>COUNTIF($C210:$Q210,"△")</f>
        <v>0</v>
      </c>
      <c r="AR210" s="1031">
        <f>COUNTIF($C210:$Q210,"×")</f>
        <v>0</v>
      </c>
      <c r="AS210" s="1031">
        <f>AP210*2+AQ210</f>
        <v>0</v>
      </c>
      <c r="AT210" s="1033">
        <f>IF(ISERROR(C211+F211+I211+L211+O211),0,C211+F211+I211+L211+O211)</f>
        <v>0</v>
      </c>
      <c r="AU210" s="1034" t="s">
        <v>4</v>
      </c>
      <c r="AV210" s="1035">
        <f>IF(ISERROR(E211+H211+K211+N211+Q211),0,E211+H211+K211+N211+Q211)</f>
        <v>0</v>
      </c>
      <c r="AW210" s="1170" t="str">
        <f>IF(SUM(Ｍブロック)=500,"",RANK(AY210,Ｍブロック))</f>
        <v/>
      </c>
      <c r="AX210" s="1037"/>
      <c r="AY210" s="1038">
        <f>AS210*10000000+AT210*100000+AX210*100+(100-AV210)</f>
        <v>100</v>
      </c>
    </row>
    <row r="211" spans="1:51" ht="19.5" hidden="1" customHeight="1">
      <c r="A211" s="1017"/>
      <c r="B211" s="1063"/>
      <c r="C211" s="1162" t="str">
        <f>IF(N205="","",N205)</f>
        <v/>
      </c>
      <c r="D211" s="1044" t="s">
        <v>4</v>
      </c>
      <c r="E211" s="1163" t="str">
        <f>IF(L205="","",L205)</f>
        <v/>
      </c>
      <c r="F211" s="1162" t="str">
        <f>IF(N207="","",N207)</f>
        <v/>
      </c>
      <c r="G211" s="1044" t="s">
        <v>4</v>
      </c>
      <c r="H211" s="1163" t="str">
        <f>IF(L207="","",L207)</f>
        <v/>
      </c>
      <c r="I211" s="1162" t="str">
        <f>IF(N209="","",N209)</f>
        <v/>
      </c>
      <c r="J211" s="1044" t="s">
        <v>4</v>
      </c>
      <c r="K211" s="1171" t="str">
        <f>IF(L209="","",L209)</f>
        <v/>
      </c>
      <c r="L211" s="1172"/>
      <c r="M211" s="1173"/>
      <c r="N211" s="1174"/>
      <c r="O211" s="1160"/>
      <c r="P211" s="1049"/>
      <c r="Q211" s="1161"/>
      <c r="R211" s="1217"/>
      <c r="S211" s="1218"/>
      <c r="T211" s="1219"/>
      <c r="U211" s="1163"/>
      <c r="V211" s="1163"/>
      <c r="W211" s="1163"/>
      <c r="X211" s="1163"/>
      <c r="Y211" s="1163"/>
      <c r="Z211" s="1163"/>
      <c r="AA211" s="1163"/>
      <c r="AB211" s="1163"/>
      <c r="AC211" s="1163"/>
      <c r="AD211" s="1163"/>
      <c r="AE211" s="1163"/>
      <c r="AF211" s="1163"/>
      <c r="AG211" s="1163"/>
      <c r="AH211" s="1163"/>
      <c r="AI211" s="1163"/>
      <c r="AJ211" s="1217"/>
      <c r="AK211" s="1218"/>
      <c r="AL211" s="1219"/>
      <c r="AM211" s="1217"/>
      <c r="AN211" s="1218"/>
      <c r="AO211" s="1219"/>
      <c r="AP211" s="1051"/>
      <c r="AQ211" s="1051"/>
      <c r="AR211" s="1051"/>
      <c r="AS211" s="1051"/>
      <c r="AT211" s="1053"/>
      <c r="AU211" s="1054"/>
      <c r="AV211" s="1055"/>
      <c r="AW211" s="1176"/>
      <c r="AX211" s="1057"/>
      <c r="AY211" s="1038"/>
    </row>
    <row r="212" spans="1:51" ht="19.5" hidden="1" customHeight="1">
      <c r="A212" s="1017"/>
      <c r="B212" s="1059" t="str">
        <f>IF(A212="","＊＊＊＊＊＊＊＊＊＊",IF(ISNA(VLOOKUP(A212,参加ＴＭ,2,FALSE)),"",VLOOKUP(A212,参加ＴＭ,2,FALSE)))</f>
        <v>＊＊＊＊＊＊＊＊＊＊</v>
      </c>
      <c r="C212" s="1164"/>
      <c r="D212" s="1124" t="str">
        <f>IF(C213="","",IF(C213=E213,"△",IF(C213&gt;E213,"○","×")))</f>
        <v/>
      </c>
      <c r="E212" s="1159"/>
      <c r="F212" s="1164"/>
      <c r="G212" s="1124" t="str">
        <f>IF(F213="","",IF(F213=H213,"△",IF(F213&gt;H213,"○","×")))</f>
        <v/>
      </c>
      <c r="H212" s="1159"/>
      <c r="I212" s="1164"/>
      <c r="J212" s="1124" t="str">
        <f>IF(I213="","",IF(I213=K213,"△",IF(I213&gt;K213,"○","×")))</f>
        <v/>
      </c>
      <c r="K212" s="1165"/>
      <c r="L212" s="1164"/>
      <c r="M212" s="1124" t="str">
        <f>IF(L213="","",IF(L213=N213,"△",IF(L213&gt;N213,"○","×")))</f>
        <v/>
      </c>
      <c r="N212" s="1165"/>
      <c r="O212" s="1166"/>
      <c r="P212" s="1167"/>
      <c r="Q212" s="1168"/>
      <c r="R212" s="1158"/>
      <c r="S212" s="1124" t="str">
        <f>IF(R213="","",IF(R213=T213,"△",IF(R213&gt;T213,"○","×")))</f>
        <v/>
      </c>
      <c r="T212" s="1159"/>
      <c r="U212" s="1159"/>
      <c r="V212" s="1159"/>
      <c r="W212" s="1159"/>
      <c r="X212" s="1159"/>
      <c r="Y212" s="1159"/>
      <c r="Z212" s="1159"/>
      <c r="AA212" s="1159"/>
      <c r="AB212" s="1159"/>
      <c r="AC212" s="1159"/>
      <c r="AD212" s="1159"/>
      <c r="AE212" s="1159"/>
      <c r="AF212" s="1159"/>
      <c r="AG212" s="1159"/>
      <c r="AH212" s="1159"/>
      <c r="AI212" s="1159"/>
      <c r="AJ212" s="1158"/>
      <c r="AK212" s="1124" t="str">
        <f>IF(AJ213="","",IF(AJ213=AL213,"△",IF(AJ213&gt;AL213,"○","×")))</f>
        <v/>
      </c>
      <c r="AL212" s="1159"/>
      <c r="AM212" s="1158"/>
      <c r="AN212" s="1124" t="str">
        <f>IF(AM213="","",IF(AM213=AO213,"△",IF(AM213&gt;AO213,"○","×")))</f>
        <v/>
      </c>
      <c r="AO212" s="1159"/>
      <c r="AP212" s="1031">
        <f>COUNTIF($C212:$Q212,"○")</f>
        <v>0</v>
      </c>
      <c r="AQ212" s="1031">
        <f>COUNTIF($C212:$Q212,"△")</f>
        <v>0</v>
      </c>
      <c r="AR212" s="1031">
        <f>COUNTIF($C212:$Q212,"×")</f>
        <v>0</v>
      </c>
      <c r="AS212" s="1031">
        <f>AP212*2+AQ212</f>
        <v>0</v>
      </c>
      <c r="AT212" s="1033">
        <f>IF(ISERROR(C213+F213+I213+L213+O213),0,C213+F213+I213+L213+O213)</f>
        <v>0</v>
      </c>
      <c r="AU212" s="1034" t="s">
        <v>4</v>
      </c>
      <c r="AV212" s="1035">
        <f>IF(ISERROR(E213+H213+K213+N213+Q213),0,E213+H213+K213+N213+Q213)</f>
        <v>0</v>
      </c>
      <c r="AW212" s="1170" t="str">
        <f>IF(SUM(Ｍブロック)=500,"",RANK(AY212,Ｍブロック))</f>
        <v/>
      </c>
      <c r="AX212" s="1037"/>
      <c r="AY212" s="1038">
        <f>AS212*10000000+AT212*100000+AX212*100+(100-AV212)</f>
        <v>100</v>
      </c>
    </row>
    <row r="213" spans="1:51" ht="19.5" hidden="1" customHeight="1">
      <c r="A213" s="1017"/>
      <c r="B213" s="1063"/>
      <c r="C213" s="1162" t="str">
        <f>IF(Q205="","",Q205)</f>
        <v/>
      </c>
      <c r="D213" s="1044" t="s">
        <v>4</v>
      </c>
      <c r="E213" s="1163" t="str">
        <f>IF(O205="","",O205)</f>
        <v/>
      </c>
      <c r="F213" s="1162" t="str">
        <f>IF(Q207="","",Q207)</f>
        <v/>
      </c>
      <c r="G213" s="1044" t="s">
        <v>4</v>
      </c>
      <c r="H213" s="1163" t="str">
        <f>IF(O207="","",O207)</f>
        <v/>
      </c>
      <c r="I213" s="1162" t="str">
        <f>IF(Q209="","",Q209)</f>
        <v/>
      </c>
      <c r="J213" s="1044" t="s">
        <v>4</v>
      </c>
      <c r="K213" s="1171" t="str">
        <f>IF(O209="","",O209)</f>
        <v/>
      </c>
      <c r="L213" s="1162" t="str">
        <f>IF(Q211="","",Q211)</f>
        <v/>
      </c>
      <c r="M213" s="1044" t="s">
        <v>4</v>
      </c>
      <c r="N213" s="1171" t="str">
        <f>IF(O211="","",O211)</f>
        <v/>
      </c>
      <c r="O213" s="1172"/>
      <c r="P213" s="1173"/>
      <c r="Q213" s="1174"/>
      <c r="R213" s="1162" t="str">
        <f>IF(ISERR(INDEX(予選成績,R212,T212*7-3)),"",IF(INDEX(予選成績,R212,T212*7-3)="","",INDEX(予選成績,R212,T212*7-3)))</f>
        <v/>
      </c>
      <c r="S213" s="1044" t="s">
        <v>4</v>
      </c>
      <c r="T213" s="1163" t="str">
        <f>IF(ISERR(INDEX(予選成績,R212,T212*7)),"",IF(INDEX(予選成績,R212,T212*7)="","",INDEX(予選成績,R212,T212*7)))</f>
        <v/>
      </c>
      <c r="U213" s="1163"/>
      <c r="V213" s="1163"/>
      <c r="W213" s="1163"/>
      <c r="X213" s="1163"/>
      <c r="Y213" s="1163"/>
      <c r="Z213" s="1163"/>
      <c r="AA213" s="1163"/>
      <c r="AB213" s="1163"/>
      <c r="AC213" s="1163"/>
      <c r="AD213" s="1163"/>
      <c r="AE213" s="1163"/>
      <c r="AF213" s="1163"/>
      <c r="AG213" s="1163"/>
      <c r="AH213" s="1163"/>
      <c r="AI213" s="1163"/>
      <c r="AJ213" s="1162" t="str">
        <f>IF(ISERR(INDEX(予選成績,AJ212,AL212*7-3)),"",IF(INDEX(予選成績,AJ212,AL212*7-3)="","",INDEX(予選成績,AJ212,AL212*7-3)))</f>
        <v/>
      </c>
      <c r="AK213" s="1044" t="s">
        <v>4</v>
      </c>
      <c r="AL213" s="1163" t="str">
        <f>IF(ISERR(INDEX(予選成績,AJ212,AL212*7)),"",IF(INDEX(予選成績,AJ212,AL212*7)="","",INDEX(予選成績,AJ212,AL212*7)))</f>
        <v/>
      </c>
      <c r="AM213" s="1162" t="str">
        <f>IF(ISERR(INDEX(予選成績,AM212,AO212*7-3)),"",IF(INDEX(予選成績,AM212,AO212*7-3)="","",INDEX(予選成績,AM212,AO212*7-3)))</f>
        <v/>
      </c>
      <c r="AN213" s="1044" t="s">
        <v>4</v>
      </c>
      <c r="AO213" s="1163" t="str">
        <f>IF(ISERR(INDEX(予選成績,AM212,AO212*7)),"",IF(INDEX(予選成績,AM212,AO212*7)="","",INDEX(予選成績,AM212,AO212*7)))</f>
        <v/>
      </c>
      <c r="AP213" s="1051"/>
      <c r="AQ213" s="1051"/>
      <c r="AR213" s="1051"/>
      <c r="AS213" s="1051"/>
      <c r="AT213" s="1053"/>
      <c r="AU213" s="1054"/>
      <c r="AV213" s="1055"/>
      <c r="AW213" s="1176"/>
      <c r="AX213" s="1057"/>
      <c r="AY213" s="1038"/>
    </row>
    <row r="214" spans="1:51" ht="19.5" hidden="1" customHeight="1">
      <c r="A214" s="1017" t="s">
        <v>582</v>
      </c>
      <c r="B214" s="1059" t="str">
        <f>IF(A214="","＊＊＊＊＊＊＊＊＊＊",IF(ISNA(VLOOKUP(A214,参加ＴＭ,2,FALSE)),"",VLOOKUP(A214,参加ＴＭ,2,FALSE)))</f>
        <v/>
      </c>
      <c r="C214" s="1164"/>
      <c r="D214" s="1124" t="str">
        <f>IF(C215="","",IF(C215=E215,"△",IF(C215&gt;E215,"○","×")))</f>
        <v/>
      </c>
      <c r="E214" s="1159"/>
      <c r="F214" s="1164"/>
      <c r="G214" s="1124" t="str">
        <f>IF(F215="","",IF(F215=H215,"△",IF(F215&gt;H215,"○","×")))</f>
        <v/>
      </c>
      <c r="H214" s="1159"/>
      <c r="I214" s="1164"/>
      <c r="J214" s="1124" t="str">
        <f>IF(I215="","",IF(I215=K215,"△",IF(I215&gt;K215,"○","×")))</f>
        <v/>
      </c>
      <c r="K214" s="1165"/>
      <c r="L214" s="1164"/>
      <c r="M214" s="1124" t="str">
        <f>IF(L215="","",IF(L215=N215,"△",IF(L215&gt;N215,"○","×")))</f>
        <v/>
      </c>
      <c r="N214" s="1165"/>
      <c r="O214" s="1166"/>
      <c r="P214" s="1167"/>
      <c r="Q214" s="1168"/>
      <c r="R214" s="1166"/>
      <c r="S214" s="1167"/>
      <c r="T214" s="1168"/>
      <c r="U214" s="1221"/>
      <c r="V214" s="1221"/>
      <c r="W214" s="1221"/>
      <c r="X214" s="1221"/>
      <c r="Y214" s="1221"/>
      <c r="Z214" s="1221"/>
      <c r="AA214" s="1221"/>
      <c r="AB214" s="1221"/>
      <c r="AC214" s="1221"/>
      <c r="AD214" s="1221"/>
      <c r="AE214" s="1221"/>
      <c r="AF214" s="1221"/>
      <c r="AG214" s="1221"/>
      <c r="AH214" s="1221"/>
      <c r="AI214" s="1221"/>
      <c r="AJ214" s="1166"/>
      <c r="AK214" s="1167"/>
      <c r="AL214" s="1168"/>
      <c r="AM214" s="1166"/>
      <c r="AN214" s="1167"/>
      <c r="AO214" s="1168"/>
      <c r="AP214" s="1031">
        <f>COUNTIF($C214:$Q214,"○")</f>
        <v>0</v>
      </c>
      <c r="AQ214" s="1031">
        <f>COUNTIF($C214:$Q214,"△")</f>
        <v>0</v>
      </c>
      <c r="AR214" s="1031">
        <f>COUNTIF($C214:$Q214,"×")</f>
        <v>0</v>
      </c>
      <c r="AS214" s="1031">
        <f>AP214*2+AQ214</f>
        <v>0</v>
      </c>
      <c r="AT214" s="1033">
        <f>IF(ISERROR(C215+F215+I215+L215+O215),0,C215+F215+I215+L215+O215)</f>
        <v>0</v>
      </c>
      <c r="AU214" s="1034" t="s">
        <v>4</v>
      </c>
      <c r="AV214" s="1035">
        <f>IF(ISERROR(E215+H215+K215+N215+Q215),0,E215+H215+K215+N215+Q215)</f>
        <v>0</v>
      </c>
      <c r="AW214" s="1170" t="e">
        <f>IF(SUM(Ｌブロック)=500,"",RANK(AY214,Ｌブロック))</f>
        <v>#N/A</v>
      </c>
      <c r="AX214" s="1037"/>
      <c r="AY214" s="1128"/>
    </row>
    <row r="215" spans="1:51" ht="19.5" hidden="1" customHeight="1">
      <c r="A215" s="1017"/>
      <c r="B215" s="1063"/>
      <c r="C215" s="1162" t="str">
        <f>IF(Q207="","",Q207)</f>
        <v/>
      </c>
      <c r="D215" s="1044" t="s">
        <v>4</v>
      </c>
      <c r="E215" s="1163" t="str">
        <f>IF(O207="","",O207)</f>
        <v/>
      </c>
      <c r="F215" s="1162" t="str">
        <f>IF(Q209="","",Q209)</f>
        <v/>
      </c>
      <c r="G215" s="1044" t="s">
        <v>4</v>
      </c>
      <c r="H215" s="1163" t="str">
        <f>IF(O209="","",O209)</f>
        <v/>
      </c>
      <c r="I215" s="1162" t="str">
        <f>IF(Q211="","",Q211)</f>
        <v/>
      </c>
      <c r="J215" s="1044" t="s">
        <v>4</v>
      </c>
      <c r="K215" s="1171" t="str">
        <f>IF(O211="","",O211)</f>
        <v/>
      </c>
      <c r="L215" s="1162" t="str">
        <f>IF(Q213="","",Q213)</f>
        <v/>
      </c>
      <c r="M215" s="1044" t="s">
        <v>4</v>
      </c>
      <c r="N215" s="1171" t="str">
        <f>IF(O213="","",O213)</f>
        <v/>
      </c>
      <c r="O215" s="1172"/>
      <c r="P215" s="1173"/>
      <c r="Q215" s="1174"/>
      <c r="R215" s="1172"/>
      <c r="S215" s="1173"/>
      <c r="T215" s="1174"/>
      <c r="U215" s="1223"/>
      <c r="V215" s="1223"/>
      <c r="W215" s="1223"/>
      <c r="X215" s="1223"/>
      <c r="Y215" s="1223"/>
      <c r="Z215" s="1223"/>
      <c r="AA215" s="1223"/>
      <c r="AB215" s="1223"/>
      <c r="AC215" s="1223"/>
      <c r="AD215" s="1223"/>
      <c r="AE215" s="1223"/>
      <c r="AF215" s="1223"/>
      <c r="AG215" s="1223"/>
      <c r="AH215" s="1223"/>
      <c r="AI215" s="1223"/>
      <c r="AJ215" s="1172"/>
      <c r="AK215" s="1173"/>
      <c r="AL215" s="1174"/>
      <c r="AM215" s="1172"/>
      <c r="AN215" s="1173"/>
      <c r="AO215" s="1174"/>
      <c r="AP215" s="1051"/>
      <c r="AQ215" s="1051"/>
      <c r="AR215" s="1051"/>
      <c r="AS215" s="1051"/>
      <c r="AT215" s="1053"/>
      <c r="AU215" s="1054"/>
      <c r="AV215" s="1055"/>
      <c r="AW215" s="1176"/>
      <c r="AX215" s="1057"/>
      <c r="AY215" s="1128"/>
    </row>
    <row r="216" spans="1:51" ht="19.5" hidden="1" customHeight="1"/>
    <row r="217" spans="1:51" s="258" customFormat="1" ht="19.5" hidden="1" customHeight="1">
      <c r="A217" s="1005" t="s">
        <v>679</v>
      </c>
      <c r="B217" s="1006"/>
      <c r="D217" s="652"/>
      <c r="G217" s="652"/>
      <c r="J217" s="652"/>
      <c r="M217" s="652"/>
      <c r="P217" s="652"/>
      <c r="AT217" s="1007"/>
      <c r="AU217" s="1008"/>
      <c r="AV217" s="1007"/>
      <c r="AW217" s="1006"/>
      <c r="AX217" s="1006"/>
    </row>
    <row r="218" spans="1:51" s="258" customFormat="1" ht="19.5" hidden="1" customHeight="1">
      <c r="A218" s="1009" t="s">
        <v>5</v>
      </c>
      <c r="B218" s="1009"/>
      <c r="C218" s="1010">
        <v>1</v>
      </c>
      <c r="D218" s="1010"/>
      <c r="E218" s="1010"/>
      <c r="F218" s="1010">
        <v>2</v>
      </c>
      <c r="G218" s="1010"/>
      <c r="H218" s="1010"/>
      <c r="I218" s="1010">
        <v>3</v>
      </c>
      <c r="J218" s="1010"/>
      <c r="K218" s="1010"/>
      <c r="L218" s="1010">
        <v>4</v>
      </c>
      <c r="M218" s="1010"/>
      <c r="N218" s="1010"/>
      <c r="O218" s="1211"/>
      <c r="P218" s="1211"/>
      <c r="Q218" s="1211"/>
      <c r="R218" s="1211"/>
      <c r="S218" s="1211"/>
      <c r="T218" s="1211"/>
      <c r="U218" s="1015"/>
      <c r="V218" s="1015"/>
      <c r="W218" s="1015"/>
      <c r="X218" s="1015"/>
      <c r="Y218" s="1015"/>
      <c r="Z218" s="1015"/>
      <c r="AA218" s="1015"/>
      <c r="AB218" s="1015"/>
      <c r="AC218" s="1015"/>
      <c r="AD218" s="1015"/>
      <c r="AE218" s="1015"/>
      <c r="AF218" s="1015"/>
      <c r="AG218" s="1015"/>
      <c r="AH218" s="1015"/>
      <c r="AI218" s="1015"/>
      <c r="AJ218" s="1211"/>
      <c r="AK218" s="1211"/>
      <c r="AL218" s="1211"/>
      <c r="AM218" s="1211"/>
      <c r="AN218" s="1211"/>
      <c r="AO218" s="1211"/>
      <c r="AP218" s="1015" t="s">
        <v>1</v>
      </c>
      <c r="AQ218" s="1015" t="s">
        <v>2</v>
      </c>
      <c r="AR218" s="1015" t="s">
        <v>3</v>
      </c>
      <c r="AS218" s="1015" t="s">
        <v>0</v>
      </c>
      <c r="AT218" s="1010" t="s">
        <v>7</v>
      </c>
      <c r="AU218" s="1010"/>
      <c r="AV218" s="1010"/>
      <c r="AW218" s="1016" t="s">
        <v>6</v>
      </c>
      <c r="AX218" s="1016" t="s">
        <v>42</v>
      </c>
    </row>
    <row r="219" spans="1:51" ht="19.5" hidden="1" customHeight="1">
      <c r="A219" s="1017" t="s">
        <v>135</v>
      </c>
      <c r="B219" s="1059">
        <f>IF(A219="","＊＊＊＊＊＊＊＊＊＊",IF(ISNA(VLOOKUP(A219,参加ＴＭ,2,FALSE)),"",VLOOKUP(A219,参加ＴＭ,2,FALSE)))</f>
        <v>0</v>
      </c>
      <c r="C219" s="1166"/>
      <c r="D219" s="1167"/>
      <c r="E219" s="1168"/>
      <c r="F219" s="1158"/>
      <c r="G219" s="1124" t="str">
        <f>IF(F220="","",IF(F220=H220,"△",IF(F220&gt;H220,"○","×")))</f>
        <v/>
      </c>
      <c r="H219" s="1159"/>
      <c r="I219" s="1158"/>
      <c r="J219" s="1124" t="str">
        <f>IF(I220="","",IF(I220=K220,"△",IF(I220&gt;K220,"○","×")))</f>
        <v/>
      </c>
      <c r="K219" s="1159"/>
      <c r="L219" s="1158"/>
      <c r="M219" s="1124" t="str">
        <f>IF(L220="","",IF(L220=N220,"△",IF(L220&gt;N220,"○","×")))</f>
        <v/>
      </c>
      <c r="N219" s="1159"/>
      <c r="O219" s="1225"/>
      <c r="P219" s="1215"/>
      <c r="Q219" s="1216"/>
      <c r="R219" s="1214"/>
      <c r="S219" s="1215"/>
      <c r="T219" s="1216"/>
      <c r="U219" s="1159"/>
      <c r="V219" s="1159"/>
      <c r="W219" s="1159"/>
      <c r="X219" s="1159"/>
      <c r="Y219" s="1159"/>
      <c r="Z219" s="1159"/>
      <c r="AA219" s="1159"/>
      <c r="AB219" s="1159"/>
      <c r="AC219" s="1159"/>
      <c r="AD219" s="1159"/>
      <c r="AE219" s="1159"/>
      <c r="AF219" s="1159"/>
      <c r="AG219" s="1159"/>
      <c r="AH219" s="1159"/>
      <c r="AI219" s="1159"/>
      <c r="AJ219" s="1214"/>
      <c r="AK219" s="1215"/>
      <c r="AL219" s="1216"/>
      <c r="AM219" s="1214"/>
      <c r="AN219" s="1215"/>
      <c r="AO219" s="1216"/>
      <c r="AP219" s="1031">
        <f>COUNTIF($C219:$Q219,"○")</f>
        <v>0</v>
      </c>
      <c r="AQ219" s="1031">
        <f>COUNTIF($C219:$Q219,"△")</f>
        <v>0</v>
      </c>
      <c r="AR219" s="1031">
        <f>COUNTIF($C219:$Q219,"×")</f>
        <v>0</v>
      </c>
      <c r="AS219" s="1031">
        <f>AP219*2+AQ219</f>
        <v>0</v>
      </c>
      <c r="AT219" s="1033">
        <f>IF(ISERROR(C220+F220+I220+L220+O220),0,C220+F220+I220+L220+O220)</f>
        <v>0</v>
      </c>
      <c r="AU219" s="1034" t="s">
        <v>4</v>
      </c>
      <c r="AV219" s="1035">
        <f>IF(ISERROR(E220+H220+K220+N220+Q220),0,E220+H220+K220+N220+Q220)</f>
        <v>0</v>
      </c>
      <c r="AW219" s="1170" t="str">
        <f>IF(SUM(Ｎブロック)=500,"",RANK(AY219,Ｎブロック))</f>
        <v/>
      </c>
      <c r="AX219" s="1037"/>
      <c r="AY219" s="1038">
        <f>AS219*10000000+AT219*100000+AX219*100+(100-AV219)</f>
        <v>100</v>
      </c>
    </row>
    <row r="220" spans="1:51" ht="19.5" hidden="1" customHeight="1">
      <c r="A220" s="1017"/>
      <c r="B220" s="1063"/>
      <c r="C220" s="1172"/>
      <c r="D220" s="1173"/>
      <c r="E220" s="1174"/>
      <c r="F220" s="1162" t="str">
        <f>IF(ISERR(INDEX(予選成績,F219,H219*7-3)),"",IF(INDEX(予選成績,F219,H219*7-3)="","",INDEX(予選成績,F219,H219*7-3)))</f>
        <v/>
      </c>
      <c r="G220" s="1044" t="s">
        <v>4</v>
      </c>
      <c r="H220" s="1163" t="str">
        <f>IF(ISERR(INDEX(予選成績,F219,H219*7)),"",IF(INDEX(予選成績,F219,H219*7)="","",INDEX(予選成績,F219,H219*7)))</f>
        <v/>
      </c>
      <c r="I220" s="1162" t="str">
        <f>IF(ISERR(INDEX(予選成績,I219,K219*7-3)),"",IF(INDEX(予選成績,I219,K219*7-3)="","",INDEX(予選成績,I219,K219*7-3)))</f>
        <v/>
      </c>
      <c r="J220" s="1044" t="s">
        <v>4</v>
      </c>
      <c r="K220" s="1163" t="str">
        <f>IF(ISERR(INDEX(予選成績,I219,K219*7)),"",IF(INDEX(予選成績,I219,K219*7)="","",INDEX(予選成績,I219,K219*7)))</f>
        <v/>
      </c>
      <c r="L220" s="1162" t="str">
        <f>IF(ISERR(INDEX(予選成績,L219,N219*7-3)),"",IF(INDEX(予選成績,L219,N219*7-3)="","",INDEX(予選成績,L219,N219*7-3)))</f>
        <v/>
      </c>
      <c r="M220" s="1044" t="s">
        <v>4</v>
      </c>
      <c r="N220" s="1163" t="str">
        <f>IF(ISERR(INDEX(予選成績,L219,N219*7)),"",IF(INDEX(予選成績,L219,N219*7)="","",INDEX(予選成績,L219,N219*7)))</f>
        <v/>
      </c>
      <c r="O220" s="1217"/>
      <c r="P220" s="1218"/>
      <c r="Q220" s="1219"/>
      <c r="R220" s="1217"/>
      <c r="S220" s="1218"/>
      <c r="T220" s="1219"/>
      <c r="U220" s="1163"/>
      <c r="V220" s="1163"/>
      <c r="W220" s="1163"/>
      <c r="X220" s="1163"/>
      <c r="Y220" s="1163"/>
      <c r="Z220" s="1163"/>
      <c r="AA220" s="1163"/>
      <c r="AB220" s="1163"/>
      <c r="AC220" s="1163"/>
      <c r="AD220" s="1163"/>
      <c r="AE220" s="1163"/>
      <c r="AF220" s="1163"/>
      <c r="AG220" s="1163"/>
      <c r="AH220" s="1163"/>
      <c r="AI220" s="1163"/>
      <c r="AJ220" s="1217"/>
      <c r="AK220" s="1218"/>
      <c r="AL220" s="1219"/>
      <c r="AM220" s="1217"/>
      <c r="AN220" s="1218"/>
      <c r="AO220" s="1219"/>
      <c r="AP220" s="1051"/>
      <c r="AQ220" s="1051"/>
      <c r="AR220" s="1051"/>
      <c r="AS220" s="1051"/>
      <c r="AT220" s="1053"/>
      <c r="AU220" s="1054"/>
      <c r="AV220" s="1055"/>
      <c r="AW220" s="1176"/>
      <c r="AX220" s="1057"/>
      <c r="AY220" s="1038"/>
    </row>
    <row r="221" spans="1:51" ht="19.5" hidden="1" customHeight="1">
      <c r="A221" s="1017" t="s">
        <v>136</v>
      </c>
      <c r="B221" s="1059">
        <f>IF(A221="","＊＊＊＊＊＊＊＊＊＊",IF(ISNA(VLOOKUP(A221,参加ＴＭ,2,FALSE)),"",VLOOKUP(A221,参加ＴＭ,2,FALSE)))</f>
        <v>0</v>
      </c>
      <c r="C221" s="1164"/>
      <c r="D221" s="1124" t="str">
        <f>IF(C222="","",IF(C222=E222,"△",IF(C222&gt;E222,"○","×")))</f>
        <v/>
      </c>
      <c r="E221" s="1159"/>
      <c r="F221" s="1166"/>
      <c r="G221" s="1167"/>
      <c r="H221" s="1168"/>
      <c r="I221" s="1158"/>
      <c r="J221" s="1124" t="str">
        <f>IF(I222="","",IF(I222=K222,"△",IF(I222&gt;K222,"○","×")))</f>
        <v/>
      </c>
      <c r="K221" s="1159"/>
      <c r="L221" s="1158"/>
      <c r="M221" s="1124" t="str">
        <f>IF(L222="","",IF(L222=N222,"△",IF(L222&gt;N222,"○","×")))</f>
        <v/>
      </c>
      <c r="N221" s="1159"/>
      <c r="O221" s="1225"/>
      <c r="P221" s="1215"/>
      <c r="Q221" s="1216"/>
      <c r="R221" s="1214"/>
      <c r="S221" s="1215"/>
      <c r="T221" s="1216"/>
      <c r="U221" s="1159"/>
      <c r="V221" s="1159"/>
      <c r="W221" s="1159"/>
      <c r="X221" s="1159"/>
      <c r="Y221" s="1159"/>
      <c r="Z221" s="1159"/>
      <c r="AA221" s="1159"/>
      <c r="AB221" s="1159"/>
      <c r="AC221" s="1159"/>
      <c r="AD221" s="1159"/>
      <c r="AE221" s="1159"/>
      <c r="AF221" s="1159"/>
      <c r="AG221" s="1159"/>
      <c r="AH221" s="1159"/>
      <c r="AI221" s="1159"/>
      <c r="AJ221" s="1214"/>
      <c r="AK221" s="1215"/>
      <c r="AL221" s="1216"/>
      <c r="AM221" s="1214"/>
      <c r="AN221" s="1215"/>
      <c r="AO221" s="1216"/>
      <c r="AP221" s="1031">
        <f>COUNTIF($C221:$Q221,"○")</f>
        <v>0</v>
      </c>
      <c r="AQ221" s="1031">
        <f>COUNTIF($C221:$Q221,"△")</f>
        <v>0</v>
      </c>
      <c r="AR221" s="1031">
        <f>COUNTIF($C221:$Q221,"×")</f>
        <v>0</v>
      </c>
      <c r="AS221" s="1031">
        <f>AP221*2+AQ221</f>
        <v>0</v>
      </c>
      <c r="AT221" s="1033">
        <f>IF(ISERROR(C222+F222+I222+L222+O222),0,C222+F222+I222+L222+O222)</f>
        <v>0</v>
      </c>
      <c r="AU221" s="1034" t="s">
        <v>4</v>
      </c>
      <c r="AV221" s="1035">
        <f>IF(ISERROR(E222+H222+K222+N222+Q222),0,E222+H222+K222+N222+Q222)</f>
        <v>0</v>
      </c>
      <c r="AW221" s="1170" t="str">
        <f>IF(SUM(Ｎブロック)=500,"",RANK(AY221,Ｎブロック))</f>
        <v/>
      </c>
      <c r="AX221" s="1037"/>
      <c r="AY221" s="1038">
        <f>AS221*10000000+AT221*100000+AX221*100+(100-AV221)</f>
        <v>100</v>
      </c>
    </row>
    <row r="222" spans="1:51" ht="19.5" hidden="1" customHeight="1">
      <c r="A222" s="1017"/>
      <c r="B222" s="1063"/>
      <c r="C222" s="1162" t="str">
        <f>IF(H220="","",H220)</f>
        <v/>
      </c>
      <c r="D222" s="1044" t="s">
        <v>4</v>
      </c>
      <c r="E222" s="1163" t="str">
        <f>IF(F220="","",F220)</f>
        <v/>
      </c>
      <c r="F222" s="1172"/>
      <c r="G222" s="1173"/>
      <c r="H222" s="1174"/>
      <c r="I222" s="1162" t="str">
        <f>IF(ISERR(INDEX(予選成績,I221,K221*7-3)),"",IF(INDEX(予選成績,I221,K221*7-3)="","",INDEX(予選成績,I221,K221*7-3)))</f>
        <v/>
      </c>
      <c r="J222" s="1044" t="s">
        <v>4</v>
      </c>
      <c r="K222" s="1163" t="str">
        <f>IF(ISERR(INDEX(予選成績,I221,K221*7)),"",IF(INDEX(予選成績,I221,K221*7)="","",INDEX(予選成績,I221,K221*7)))</f>
        <v/>
      </c>
      <c r="L222" s="1162" t="str">
        <f>IF(ISERR(INDEX(予選成績,L221,N221*7-3)),"",IF(INDEX(予選成績,L221,N221*7-3)="","",INDEX(予選成績,L221,N221*7-3)))</f>
        <v/>
      </c>
      <c r="M222" s="1044" t="s">
        <v>4</v>
      </c>
      <c r="N222" s="1163" t="str">
        <f>IF(ISERR(INDEX(予選成績,L221,N221*7)),"",IF(INDEX(予選成績,L221,N221*7)="","",INDEX(予選成績,L221,N221*7)))</f>
        <v/>
      </c>
      <c r="O222" s="1217"/>
      <c r="P222" s="1218"/>
      <c r="Q222" s="1219"/>
      <c r="R222" s="1217"/>
      <c r="S222" s="1218"/>
      <c r="T222" s="1219"/>
      <c r="U222" s="1163"/>
      <c r="V222" s="1163"/>
      <c r="W222" s="1163"/>
      <c r="X222" s="1163"/>
      <c r="Y222" s="1163"/>
      <c r="Z222" s="1163"/>
      <c r="AA222" s="1163"/>
      <c r="AB222" s="1163"/>
      <c r="AC222" s="1163"/>
      <c r="AD222" s="1163"/>
      <c r="AE222" s="1163"/>
      <c r="AF222" s="1163"/>
      <c r="AG222" s="1163"/>
      <c r="AH222" s="1163"/>
      <c r="AI222" s="1163"/>
      <c r="AJ222" s="1217"/>
      <c r="AK222" s="1218"/>
      <c r="AL222" s="1219"/>
      <c r="AM222" s="1217"/>
      <c r="AN222" s="1218"/>
      <c r="AO222" s="1219"/>
      <c r="AP222" s="1051"/>
      <c r="AQ222" s="1051"/>
      <c r="AR222" s="1051"/>
      <c r="AS222" s="1051"/>
      <c r="AT222" s="1053"/>
      <c r="AU222" s="1054"/>
      <c r="AV222" s="1055"/>
      <c r="AW222" s="1176"/>
      <c r="AX222" s="1057"/>
      <c r="AY222" s="1038"/>
    </row>
    <row r="223" spans="1:51" ht="19.5" hidden="1" customHeight="1">
      <c r="A223" s="1017" t="s">
        <v>137</v>
      </c>
      <c r="B223" s="1059">
        <f>IF(A223="","＊＊＊＊＊＊＊＊＊＊",IF(ISNA(VLOOKUP(A223,参加ＴＭ,2,FALSE)),"",VLOOKUP(A223,参加ＴＭ,2,FALSE)))</f>
        <v>0</v>
      </c>
      <c r="C223" s="1164"/>
      <c r="D223" s="1124" t="str">
        <f>IF(C224="","",IF(C224=E224,"△",IF(C224&gt;E224,"○","×")))</f>
        <v/>
      </c>
      <c r="E223" s="1159"/>
      <c r="F223" s="1164"/>
      <c r="G223" s="1124" t="str">
        <f>IF(F224="","",IF(F224=H224,"△",IF(F224&gt;H224,"○","×")))</f>
        <v/>
      </c>
      <c r="H223" s="1159"/>
      <c r="I223" s="1166"/>
      <c r="J223" s="1167"/>
      <c r="K223" s="1168"/>
      <c r="L223" s="1158"/>
      <c r="M223" s="1124" t="str">
        <f>IF(L224="","",IF(L224=N224,"△",IF(L224&gt;N224,"○","×")))</f>
        <v/>
      </c>
      <c r="N223" s="1159"/>
      <c r="O223" s="1225"/>
      <c r="P223" s="1215"/>
      <c r="Q223" s="1216"/>
      <c r="R223" s="1214"/>
      <c r="S223" s="1215"/>
      <c r="T223" s="1216"/>
      <c r="U223" s="1159"/>
      <c r="V223" s="1159"/>
      <c r="W223" s="1159"/>
      <c r="X223" s="1159"/>
      <c r="Y223" s="1159"/>
      <c r="Z223" s="1159"/>
      <c r="AA223" s="1159"/>
      <c r="AB223" s="1159"/>
      <c r="AC223" s="1159"/>
      <c r="AD223" s="1159"/>
      <c r="AE223" s="1159"/>
      <c r="AF223" s="1159"/>
      <c r="AG223" s="1159"/>
      <c r="AH223" s="1159"/>
      <c r="AI223" s="1159"/>
      <c r="AJ223" s="1214"/>
      <c r="AK223" s="1215"/>
      <c r="AL223" s="1216"/>
      <c r="AM223" s="1214"/>
      <c r="AN223" s="1215"/>
      <c r="AO223" s="1216"/>
      <c r="AP223" s="1031">
        <f>COUNTIF($C223:$Q223,"○")</f>
        <v>0</v>
      </c>
      <c r="AQ223" s="1031">
        <f>COUNTIF($C223:$Q223,"△")</f>
        <v>0</v>
      </c>
      <c r="AR223" s="1031">
        <f>COUNTIF($C223:$Q223,"×")</f>
        <v>0</v>
      </c>
      <c r="AS223" s="1031">
        <f>AP223*2+AQ223</f>
        <v>0</v>
      </c>
      <c r="AT223" s="1033">
        <f>IF(ISERROR(C224+F224+I224+L224+O224),0,C224+F224+I224+L224+O224)</f>
        <v>0</v>
      </c>
      <c r="AU223" s="1034" t="s">
        <v>4</v>
      </c>
      <c r="AV223" s="1035">
        <f>IF(ISERROR(E224+H224+K224+N224+Q224),0,E224+H224+K224+N224+Q224)</f>
        <v>0</v>
      </c>
      <c r="AW223" s="1170" t="str">
        <f>IF(SUM(Ｎブロック)=500,"",RANK(AY223,Ｎブロック))</f>
        <v/>
      </c>
      <c r="AX223" s="1037"/>
      <c r="AY223" s="1038">
        <f>AS223*10000000+AT223*100000+AX223*100+(100-AV223)</f>
        <v>100</v>
      </c>
    </row>
    <row r="224" spans="1:51" ht="19.5" hidden="1" customHeight="1">
      <c r="A224" s="1017"/>
      <c r="B224" s="1063"/>
      <c r="C224" s="1162" t="str">
        <f>IF(K220="","",K220)</f>
        <v/>
      </c>
      <c r="D224" s="1044" t="s">
        <v>4</v>
      </c>
      <c r="E224" s="1163" t="str">
        <f>IF(I220="","",I220)</f>
        <v/>
      </c>
      <c r="F224" s="1162" t="str">
        <f>IF(K222="","",K222)</f>
        <v/>
      </c>
      <c r="G224" s="1044" t="s">
        <v>4</v>
      </c>
      <c r="H224" s="1163" t="str">
        <f>IF(I222="","",I222)</f>
        <v/>
      </c>
      <c r="I224" s="1172"/>
      <c r="J224" s="1173"/>
      <c r="K224" s="1174"/>
      <c r="L224" s="1162" t="str">
        <f>IF(ISERR(INDEX(予選成績,L223,N223*7-3)),"",IF(INDEX(予選成績,L223,N223*7-3)="","",INDEX(予選成績,L223,N223*7-3)))</f>
        <v/>
      </c>
      <c r="M224" s="1044" t="s">
        <v>4</v>
      </c>
      <c r="N224" s="1163" t="str">
        <f>IF(ISERR(INDEX(予選成績,L223,N223*7)),"",IF(INDEX(予選成績,L223,N223*7)="","",INDEX(予選成績,L223,N223*7)))</f>
        <v/>
      </c>
      <c r="O224" s="1217"/>
      <c r="P224" s="1218"/>
      <c r="Q224" s="1219"/>
      <c r="R224" s="1217"/>
      <c r="S224" s="1218"/>
      <c r="T224" s="1219"/>
      <c r="U224" s="1163"/>
      <c r="V224" s="1163"/>
      <c r="W224" s="1163"/>
      <c r="X224" s="1163"/>
      <c r="Y224" s="1163"/>
      <c r="Z224" s="1163"/>
      <c r="AA224" s="1163"/>
      <c r="AB224" s="1163"/>
      <c r="AC224" s="1163"/>
      <c r="AD224" s="1163"/>
      <c r="AE224" s="1163"/>
      <c r="AF224" s="1163"/>
      <c r="AG224" s="1163"/>
      <c r="AH224" s="1163"/>
      <c r="AI224" s="1163"/>
      <c r="AJ224" s="1217"/>
      <c r="AK224" s="1218"/>
      <c r="AL224" s="1219"/>
      <c r="AM224" s="1217"/>
      <c r="AN224" s="1218"/>
      <c r="AO224" s="1219"/>
      <c r="AP224" s="1051"/>
      <c r="AQ224" s="1051"/>
      <c r="AR224" s="1051"/>
      <c r="AS224" s="1051"/>
      <c r="AT224" s="1053"/>
      <c r="AU224" s="1054"/>
      <c r="AV224" s="1055"/>
      <c r="AW224" s="1176"/>
      <c r="AX224" s="1057"/>
      <c r="AY224" s="1038"/>
    </row>
    <row r="225" spans="1:51" ht="19.5" hidden="1" customHeight="1">
      <c r="A225" s="1017" t="s">
        <v>138</v>
      </c>
      <c r="B225" s="1059">
        <f>IF(A225="","＊＊＊＊＊＊＊＊＊＊",IF(ISNA(VLOOKUP(A225,参加ＴＭ,2,FALSE)),"",VLOOKUP(A225,参加ＴＭ,2,FALSE)))</f>
        <v>0</v>
      </c>
      <c r="C225" s="1164"/>
      <c r="D225" s="1124" t="str">
        <f>IF(C226="","",IF(C226=E226,"△",IF(C226&gt;E226,"○","×")))</f>
        <v/>
      </c>
      <c r="E225" s="1159"/>
      <c r="F225" s="1164"/>
      <c r="G225" s="1124" t="str">
        <f>IF(F226="","",IF(F226=H226,"△",IF(F226&gt;H226,"○","×")))</f>
        <v/>
      </c>
      <c r="H225" s="1159"/>
      <c r="I225" s="1164"/>
      <c r="J225" s="1124" t="str">
        <f>IF(I226="","",IF(I226=K226,"△",IF(I226&gt;K226,"○","×")))</f>
        <v/>
      </c>
      <c r="K225" s="1165"/>
      <c r="L225" s="1166"/>
      <c r="M225" s="1167"/>
      <c r="N225" s="1168"/>
      <c r="O225" s="1225"/>
      <c r="P225" s="1215"/>
      <c r="Q225" s="1216"/>
      <c r="R225" s="1214"/>
      <c r="S225" s="1215"/>
      <c r="T225" s="1216"/>
      <c r="U225" s="1159"/>
      <c r="V225" s="1159"/>
      <c r="W225" s="1159"/>
      <c r="X225" s="1159"/>
      <c r="Y225" s="1159"/>
      <c r="Z225" s="1159"/>
      <c r="AA225" s="1159"/>
      <c r="AB225" s="1159"/>
      <c r="AC225" s="1159"/>
      <c r="AD225" s="1159"/>
      <c r="AE225" s="1159"/>
      <c r="AF225" s="1159"/>
      <c r="AG225" s="1159"/>
      <c r="AH225" s="1159"/>
      <c r="AI225" s="1159"/>
      <c r="AJ225" s="1214"/>
      <c r="AK225" s="1215"/>
      <c r="AL225" s="1216"/>
      <c r="AM225" s="1214"/>
      <c r="AN225" s="1215"/>
      <c r="AO225" s="1216"/>
      <c r="AP225" s="1031">
        <f>COUNTIF($C225:$Q225,"○")</f>
        <v>0</v>
      </c>
      <c r="AQ225" s="1031">
        <f>COUNTIF($C225:$Q225,"△")</f>
        <v>0</v>
      </c>
      <c r="AR225" s="1031">
        <f>COUNTIF($C225:$Q225,"×")</f>
        <v>0</v>
      </c>
      <c r="AS225" s="1031">
        <f>AP225*2+AQ225</f>
        <v>0</v>
      </c>
      <c r="AT225" s="1033">
        <f>IF(ISERROR(C226+F226+I226+L226+O226),0,C226+F226+I226+L226+O226)</f>
        <v>0</v>
      </c>
      <c r="AU225" s="1034" t="s">
        <v>4</v>
      </c>
      <c r="AV225" s="1035">
        <f>IF(ISERROR(E226+H226+K226+N226+Q226),0,E226+H226+K226+N226+Q226)</f>
        <v>0</v>
      </c>
      <c r="AW225" s="1170" t="str">
        <f>IF(SUM(Ｎブロック)=500,"",RANK(AY225,Ｎブロック))</f>
        <v/>
      </c>
      <c r="AX225" s="1037"/>
      <c r="AY225" s="1038">
        <f>AS225*10000000+AT225*100000+AX225*100+(100-AV225)</f>
        <v>100</v>
      </c>
    </row>
    <row r="226" spans="1:51" ht="19.5" hidden="1" customHeight="1">
      <c r="A226" s="1017"/>
      <c r="B226" s="1063"/>
      <c r="C226" s="1162" t="str">
        <f>IF(N220="","",N220)</f>
        <v/>
      </c>
      <c r="D226" s="1044" t="s">
        <v>4</v>
      </c>
      <c r="E226" s="1163" t="str">
        <f>IF(L220="","",L220)</f>
        <v/>
      </c>
      <c r="F226" s="1162" t="str">
        <f>IF(N222="","",N222)</f>
        <v/>
      </c>
      <c r="G226" s="1044" t="s">
        <v>4</v>
      </c>
      <c r="H226" s="1163" t="str">
        <f>IF(L222="","",L222)</f>
        <v/>
      </c>
      <c r="I226" s="1162" t="str">
        <f>IF(N224="","",N224)</f>
        <v/>
      </c>
      <c r="J226" s="1044" t="s">
        <v>4</v>
      </c>
      <c r="K226" s="1171" t="str">
        <f>IF(L224="","",L224)</f>
        <v/>
      </c>
      <c r="L226" s="1172"/>
      <c r="M226" s="1173"/>
      <c r="N226" s="1174"/>
      <c r="O226" s="1217"/>
      <c r="P226" s="1218"/>
      <c r="Q226" s="1219"/>
      <c r="R226" s="1217"/>
      <c r="S226" s="1218"/>
      <c r="T226" s="1219"/>
      <c r="U226" s="1163"/>
      <c r="V226" s="1163"/>
      <c r="W226" s="1163"/>
      <c r="X226" s="1163"/>
      <c r="Y226" s="1163"/>
      <c r="Z226" s="1163"/>
      <c r="AA226" s="1163"/>
      <c r="AB226" s="1163"/>
      <c r="AC226" s="1163"/>
      <c r="AD226" s="1163"/>
      <c r="AE226" s="1163"/>
      <c r="AF226" s="1163"/>
      <c r="AG226" s="1163"/>
      <c r="AH226" s="1163"/>
      <c r="AI226" s="1163"/>
      <c r="AJ226" s="1217"/>
      <c r="AK226" s="1218"/>
      <c r="AL226" s="1219"/>
      <c r="AM226" s="1217"/>
      <c r="AN226" s="1218"/>
      <c r="AO226" s="1219"/>
      <c r="AP226" s="1051"/>
      <c r="AQ226" s="1051"/>
      <c r="AR226" s="1051"/>
      <c r="AS226" s="1051"/>
      <c r="AT226" s="1053"/>
      <c r="AU226" s="1054"/>
      <c r="AV226" s="1055"/>
      <c r="AW226" s="1176"/>
      <c r="AX226" s="1057"/>
      <c r="AY226" s="1038"/>
    </row>
    <row r="227" spans="1:51" ht="19.5" hidden="1" customHeight="1">
      <c r="A227" s="1017"/>
      <c r="B227" s="1059" t="str">
        <f>IF(A227="","＊＊＊＊＊＊＊＊＊＊",IF(ISNA(VLOOKUP(A227,参加ＴＭ,2,FALSE)),"",VLOOKUP(A227,参加ＴＭ,2,FALSE)))</f>
        <v>＊＊＊＊＊＊＊＊＊＊</v>
      </c>
      <c r="C227" s="1164"/>
      <c r="D227" s="1124" t="str">
        <f>IF(C228="","",IF(C228=E228,"△",IF(C228&gt;E228,"○","×")))</f>
        <v/>
      </c>
      <c r="E227" s="1159"/>
      <c r="F227" s="1164"/>
      <c r="G227" s="1124" t="str">
        <f>IF(F228="","",IF(F228=H228,"△",IF(F228&gt;H228,"○","×")))</f>
        <v/>
      </c>
      <c r="H227" s="1159"/>
      <c r="I227" s="1164"/>
      <c r="J227" s="1124" t="str">
        <f>IF(I228="","",IF(I228=K228,"△",IF(I228&gt;K228,"○","×")))</f>
        <v/>
      </c>
      <c r="K227" s="1165"/>
      <c r="L227" s="1164"/>
      <c r="M227" s="1124" t="str">
        <f>IF(L228="","",IF(L228=N228,"△",IF(L228&gt;N228,"○","×")))</f>
        <v/>
      </c>
      <c r="N227" s="1165"/>
      <c r="O227" s="1166"/>
      <c r="P227" s="1167"/>
      <c r="Q227" s="1168"/>
      <c r="R227" s="1158"/>
      <c r="S227" s="1124" t="str">
        <f>IF(R228="","",IF(R228=T228,"△",IF(R228&gt;T228,"○","×")))</f>
        <v/>
      </c>
      <c r="T227" s="1159"/>
      <c r="U227" s="1159"/>
      <c r="V227" s="1159"/>
      <c r="W227" s="1159"/>
      <c r="X227" s="1159"/>
      <c r="Y227" s="1159"/>
      <c r="Z227" s="1159"/>
      <c r="AA227" s="1159"/>
      <c r="AB227" s="1159"/>
      <c r="AC227" s="1159"/>
      <c r="AD227" s="1159"/>
      <c r="AE227" s="1159"/>
      <c r="AF227" s="1159"/>
      <c r="AG227" s="1159"/>
      <c r="AH227" s="1159"/>
      <c r="AI227" s="1159"/>
      <c r="AJ227" s="1158"/>
      <c r="AK227" s="1124" t="str">
        <f>IF(AJ228="","",IF(AJ228=AL228,"△",IF(AJ228&gt;AL228,"○","×")))</f>
        <v/>
      </c>
      <c r="AL227" s="1159"/>
      <c r="AM227" s="1158"/>
      <c r="AN227" s="1124" t="str">
        <f>IF(AM228="","",IF(AM228=AO228,"△",IF(AM228&gt;AO228,"○","×")))</f>
        <v/>
      </c>
      <c r="AO227" s="1159"/>
      <c r="AP227" s="1031">
        <f>COUNTIF($C227:$Q227,"○")</f>
        <v>0</v>
      </c>
      <c r="AQ227" s="1031">
        <f>COUNTIF($C227:$Q227,"△")</f>
        <v>0</v>
      </c>
      <c r="AR227" s="1031">
        <f>COUNTIF($C227:$Q227,"×")</f>
        <v>0</v>
      </c>
      <c r="AS227" s="1031">
        <f>AP227*2+AQ227</f>
        <v>0</v>
      </c>
      <c r="AT227" s="1033">
        <f>IF(ISERROR(C228+F228+I228+L228+O228),0,C228+F228+I228+L228+O228)</f>
        <v>0</v>
      </c>
      <c r="AU227" s="1034" t="s">
        <v>4</v>
      </c>
      <c r="AV227" s="1035">
        <f>IF(ISERROR(E228+H228+K228+N228+Q228),0,E228+H228+K228+N228+Q228)</f>
        <v>0</v>
      </c>
      <c r="AW227" s="1170" t="str">
        <f>IF(SUM(Ｎブロック)=500,"",RANK(AY227,Ｎブロック))</f>
        <v/>
      </c>
      <c r="AX227" s="1037"/>
      <c r="AY227" s="1038">
        <f>AS227*10000000+AT227*100000+AX227*100+(100-AV227)</f>
        <v>100</v>
      </c>
    </row>
    <row r="228" spans="1:51" ht="19.5" hidden="1" customHeight="1">
      <c r="A228" s="1017"/>
      <c r="B228" s="1063"/>
      <c r="C228" s="1162" t="str">
        <f>IF(Q220="","",Q220)</f>
        <v/>
      </c>
      <c r="D228" s="1044" t="s">
        <v>4</v>
      </c>
      <c r="E228" s="1163" t="str">
        <f>IF(O220="","",O220)</f>
        <v/>
      </c>
      <c r="F228" s="1162" t="str">
        <f>IF(Q222="","",Q222)</f>
        <v/>
      </c>
      <c r="G228" s="1044" t="s">
        <v>4</v>
      </c>
      <c r="H228" s="1163" t="str">
        <f>IF(O222="","",O222)</f>
        <v/>
      </c>
      <c r="I228" s="1162" t="str">
        <f>IF(Q224="","",Q224)</f>
        <v/>
      </c>
      <c r="J228" s="1044" t="s">
        <v>4</v>
      </c>
      <c r="K228" s="1171" t="str">
        <f>IF(O224="","",O224)</f>
        <v/>
      </c>
      <c r="L228" s="1162" t="str">
        <f>IF(Q226="","",Q226)</f>
        <v/>
      </c>
      <c r="M228" s="1044" t="s">
        <v>4</v>
      </c>
      <c r="N228" s="1171" t="str">
        <f>IF(O226="","",O226)</f>
        <v/>
      </c>
      <c r="O228" s="1172"/>
      <c r="P228" s="1173"/>
      <c r="Q228" s="1174"/>
      <c r="R228" s="1162" t="str">
        <f>IF(ISERR(INDEX(予選成績,R227,T227*7-3)),"",IF(INDEX(予選成績,R227,T227*7-3)="","",INDEX(予選成績,R227,T227*7-3)))</f>
        <v/>
      </c>
      <c r="S228" s="1044" t="s">
        <v>4</v>
      </c>
      <c r="T228" s="1163" t="str">
        <f>IF(ISERR(INDEX(予選成績,R227,T227*7)),"",IF(INDEX(予選成績,R227,T227*7)="","",INDEX(予選成績,R227,T227*7)))</f>
        <v/>
      </c>
      <c r="U228" s="1163"/>
      <c r="V228" s="1163"/>
      <c r="W228" s="1163"/>
      <c r="X228" s="1163"/>
      <c r="Y228" s="1163"/>
      <c r="Z228" s="1163"/>
      <c r="AA228" s="1163"/>
      <c r="AB228" s="1163"/>
      <c r="AC228" s="1163"/>
      <c r="AD228" s="1163"/>
      <c r="AE228" s="1163"/>
      <c r="AF228" s="1163"/>
      <c r="AG228" s="1163"/>
      <c r="AH228" s="1163"/>
      <c r="AI228" s="1163"/>
      <c r="AJ228" s="1162" t="str">
        <f>IF(ISERR(INDEX(予選成績,AJ227,AL227*7-3)),"",IF(INDEX(予選成績,AJ227,AL227*7-3)="","",INDEX(予選成績,AJ227,AL227*7-3)))</f>
        <v/>
      </c>
      <c r="AK228" s="1044" t="s">
        <v>4</v>
      </c>
      <c r="AL228" s="1163" t="str">
        <f>IF(ISERR(INDEX(予選成績,AJ227,AL227*7)),"",IF(INDEX(予選成績,AJ227,AL227*7)="","",INDEX(予選成績,AJ227,AL227*7)))</f>
        <v/>
      </c>
      <c r="AM228" s="1162" t="str">
        <f>IF(ISERR(INDEX(予選成績,AM227,AO227*7-3)),"",IF(INDEX(予選成績,AM227,AO227*7-3)="","",INDEX(予選成績,AM227,AO227*7-3)))</f>
        <v/>
      </c>
      <c r="AN228" s="1044" t="s">
        <v>4</v>
      </c>
      <c r="AO228" s="1163" t="str">
        <f>IF(ISERR(INDEX(予選成績,AM227,AO227*7)),"",IF(INDEX(予選成績,AM227,AO227*7)="","",INDEX(予選成績,AM227,AO227*7)))</f>
        <v/>
      </c>
      <c r="AP228" s="1051"/>
      <c r="AQ228" s="1051"/>
      <c r="AR228" s="1051"/>
      <c r="AS228" s="1051"/>
      <c r="AT228" s="1053"/>
      <c r="AU228" s="1054"/>
      <c r="AV228" s="1055"/>
      <c r="AW228" s="1176"/>
      <c r="AX228" s="1057"/>
      <c r="AY228" s="1038"/>
    </row>
    <row r="229" spans="1:51" ht="19.5" hidden="1" customHeight="1">
      <c r="A229" s="1017" t="s">
        <v>582</v>
      </c>
      <c r="B229" s="1059" t="str">
        <f>IF(A229="","＊＊＊＊＊＊＊＊＊＊",IF(ISNA(VLOOKUP(A229,参加ＴＭ,2,FALSE)),"",VLOOKUP(A229,参加ＴＭ,2,FALSE)))</f>
        <v/>
      </c>
      <c r="C229" s="1164"/>
      <c r="D229" s="1124" t="str">
        <f>IF(C230="","",IF(C230=E230,"△",IF(C230&gt;E230,"○","×")))</f>
        <v/>
      </c>
      <c r="E229" s="1159"/>
      <c r="F229" s="1164"/>
      <c r="G229" s="1124" t="str">
        <f>IF(F230="","",IF(F230=H230,"△",IF(F230&gt;H230,"○","×")))</f>
        <v/>
      </c>
      <c r="H229" s="1159"/>
      <c r="I229" s="1164"/>
      <c r="J229" s="1124" t="str">
        <f>IF(I230="","",IF(I230=K230,"△",IF(I230&gt;K230,"○","×")))</f>
        <v/>
      </c>
      <c r="K229" s="1165"/>
      <c r="L229" s="1164"/>
      <c r="M229" s="1124" t="str">
        <f>IF(L230="","",IF(L230=N230,"△",IF(L230&gt;N230,"○","×")))</f>
        <v/>
      </c>
      <c r="N229" s="1165"/>
      <c r="O229" s="1166"/>
      <c r="P229" s="1167"/>
      <c r="Q229" s="1168"/>
      <c r="R229" s="1166"/>
      <c r="S229" s="1167"/>
      <c r="T229" s="1168"/>
      <c r="U229" s="1221"/>
      <c r="V229" s="1221"/>
      <c r="W229" s="1221"/>
      <c r="X229" s="1221"/>
      <c r="Y229" s="1221"/>
      <c r="Z229" s="1221"/>
      <c r="AA229" s="1221"/>
      <c r="AB229" s="1221"/>
      <c r="AC229" s="1221"/>
      <c r="AD229" s="1221"/>
      <c r="AE229" s="1221"/>
      <c r="AF229" s="1221"/>
      <c r="AG229" s="1221"/>
      <c r="AH229" s="1221"/>
      <c r="AI229" s="1221"/>
      <c r="AJ229" s="1166"/>
      <c r="AK229" s="1167"/>
      <c r="AL229" s="1168"/>
      <c r="AM229" s="1166"/>
      <c r="AN229" s="1167"/>
      <c r="AO229" s="1168"/>
      <c r="AP229" s="1031">
        <f>COUNTIF($C229:$Q229,"○")</f>
        <v>0</v>
      </c>
      <c r="AQ229" s="1031">
        <f>COUNTIF($C229:$Q229,"△")</f>
        <v>0</v>
      </c>
      <c r="AR229" s="1031">
        <f>COUNTIF($C229:$Q229,"×")</f>
        <v>0</v>
      </c>
      <c r="AS229" s="1031">
        <f>AP229*2+AQ229</f>
        <v>0</v>
      </c>
      <c r="AT229" s="1033">
        <f>IF(ISERROR(C230+F230+I230+L230+O230),0,C230+F230+I230+L230+O230)</f>
        <v>0</v>
      </c>
      <c r="AU229" s="1034" t="s">
        <v>4</v>
      </c>
      <c r="AV229" s="1035">
        <f>IF(ISERROR(E230+H230+K230+N230+Q230),0,E230+H230+K230+N230+Q230)</f>
        <v>0</v>
      </c>
      <c r="AW229" s="1170" t="e">
        <f>IF(SUM(Ｌブロック)=500,"",RANK(AY229,Ｌブロック))</f>
        <v>#N/A</v>
      </c>
      <c r="AX229" s="1037"/>
      <c r="AY229" s="1128"/>
    </row>
    <row r="230" spans="1:51" ht="19.5" hidden="1" customHeight="1">
      <c r="A230" s="1017"/>
      <c r="B230" s="1063"/>
      <c r="C230" s="1162" t="str">
        <f>IF(Q222="","",Q222)</f>
        <v/>
      </c>
      <c r="D230" s="1044" t="s">
        <v>4</v>
      </c>
      <c r="E230" s="1163" t="str">
        <f>IF(O222="","",O222)</f>
        <v/>
      </c>
      <c r="F230" s="1162" t="str">
        <f>IF(Q224="","",Q224)</f>
        <v/>
      </c>
      <c r="G230" s="1044" t="s">
        <v>4</v>
      </c>
      <c r="H230" s="1163" t="str">
        <f>IF(O224="","",O224)</f>
        <v/>
      </c>
      <c r="I230" s="1162" t="str">
        <f>IF(Q226="","",Q226)</f>
        <v/>
      </c>
      <c r="J230" s="1044" t="s">
        <v>4</v>
      </c>
      <c r="K230" s="1171" t="str">
        <f>IF(O226="","",O226)</f>
        <v/>
      </c>
      <c r="L230" s="1162" t="str">
        <f>IF(Q228="","",Q228)</f>
        <v/>
      </c>
      <c r="M230" s="1044" t="s">
        <v>4</v>
      </c>
      <c r="N230" s="1171" t="str">
        <f>IF(O228="","",O228)</f>
        <v/>
      </c>
      <c r="O230" s="1172"/>
      <c r="P230" s="1173"/>
      <c r="Q230" s="1174"/>
      <c r="R230" s="1172"/>
      <c r="S230" s="1173"/>
      <c r="T230" s="1174"/>
      <c r="U230" s="1223"/>
      <c r="V230" s="1223"/>
      <c r="W230" s="1223"/>
      <c r="X230" s="1223"/>
      <c r="Y230" s="1223"/>
      <c r="Z230" s="1223"/>
      <c r="AA230" s="1223"/>
      <c r="AB230" s="1223"/>
      <c r="AC230" s="1223"/>
      <c r="AD230" s="1223"/>
      <c r="AE230" s="1223"/>
      <c r="AF230" s="1223"/>
      <c r="AG230" s="1223"/>
      <c r="AH230" s="1223"/>
      <c r="AI230" s="1223"/>
      <c r="AJ230" s="1172"/>
      <c r="AK230" s="1173"/>
      <c r="AL230" s="1174"/>
      <c r="AM230" s="1172"/>
      <c r="AN230" s="1173"/>
      <c r="AO230" s="1174"/>
      <c r="AP230" s="1051"/>
      <c r="AQ230" s="1051"/>
      <c r="AR230" s="1051"/>
      <c r="AS230" s="1051"/>
      <c r="AT230" s="1053"/>
      <c r="AU230" s="1054"/>
      <c r="AV230" s="1055"/>
      <c r="AW230" s="1176"/>
      <c r="AX230" s="1057"/>
      <c r="AY230" s="1128"/>
    </row>
    <row r="231" spans="1:51" ht="14.1" hidden="1" customHeight="1"/>
    <row r="232" spans="1:51" s="258" customFormat="1" ht="16.7" hidden="1" customHeight="1">
      <c r="A232" s="1005" t="s">
        <v>546</v>
      </c>
      <c r="B232" s="1006"/>
      <c r="D232" s="652"/>
      <c r="G232" s="652"/>
      <c r="J232" s="652"/>
      <c r="M232" s="652"/>
      <c r="P232" s="652"/>
      <c r="AT232" s="1007"/>
      <c r="AU232" s="1008"/>
      <c r="AV232" s="1007"/>
      <c r="AW232" s="1006"/>
      <c r="AX232" s="1006"/>
    </row>
    <row r="233" spans="1:51" s="258" customFormat="1" ht="14.1" hidden="1" customHeight="1">
      <c r="A233" s="1010" t="s">
        <v>5</v>
      </c>
      <c r="B233" s="1010"/>
      <c r="C233" s="1010">
        <v>1</v>
      </c>
      <c r="D233" s="1010"/>
      <c r="E233" s="1010"/>
      <c r="F233" s="1010">
        <v>2</v>
      </c>
      <c r="G233" s="1010"/>
      <c r="H233" s="1010"/>
      <c r="I233" s="1010">
        <v>3</v>
      </c>
      <c r="J233" s="1010"/>
      <c r="K233" s="1010"/>
      <c r="L233" s="1010">
        <v>4</v>
      </c>
      <c r="M233" s="1010"/>
      <c r="N233" s="1010"/>
      <c r="O233" s="1010"/>
      <c r="P233" s="1010"/>
      <c r="Q233" s="1010"/>
      <c r="R233" s="1015"/>
      <c r="S233" s="1015"/>
      <c r="T233" s="1015"/>
      <c r="U233" s="1015"/>
      <c r="V233" s="1015"/>
      <c r="W233" s="1015"/>
      <c r="X233" s="1015"/>
      <c r="Y233" s="1015"/>
      <c r="Z233" s="1015"/>
      <c r="AA233" s="1015"/>
      <c r="AB233" s="1015"/>
      <c r="AC233" s="1015"/>
      <c r="AD233" s="1015"/>
      <c r="AE233" s="1015"/>
      <c r="AF233" s="1015"/>
      <c r="AG233" s="1015"/>
      <c r="AH233" s="1015"/>
      <c r="AI233" s="1015"/>
      <c r="AJ233" s="1015"/>
      <c r="AK233" s="1015"/>
      <c r="AL233" s="1015"/>
      <c r="AM233" s="1015"/>
      <c r="AN233" s="1015"/>
      <c r="AO233" s="1015"/>
      <c r="AP233" s="1015" t="s">
        <v>1</v>
      </c>
      <c r="AQ233" s="1015" t="s">
        <v>2</v>
      </c>
      <c r="AR233" s="1015" t="s">
        <v>3</v>
      </c>
      <c r="AS233" s="1015" t="s">
        <v>0</v>
      </c>
      <c r="AT233" s="1010" t="s">
        <v>7</v>
      </c>
      <c r="AU233" s="1010"/>
      <c r="AV233" s="1010"/>
      <c r="AW233" s="1016" t="s">
        <v>6</v>
      </c>
      <c r="AX233" s="1016" t="s">
        <v>42</v>
      </c>
    </row>
    <row r="234" spans="1:51" ht="14.1" hidden="1" customHeight="1">
      <c r="A234" s="1017" t="s">
        <v>268</v>
      </c>
      <c r="B234" s="1059">
        <f>IF(A234="","＊＊＊＊＊＊＊＊＊＊",IF(ISNA(VLOOKUP(A234,参加ＴＭ,2,FALSE)),"",VLOOKUP(A234,参加ＴＭ,2,FALSE)))</f>
        <v>0</v>
      </c>
      <c r="C234" s="1166"/>
      <c r="D234" s="1167"/>
      <c r="E234" s="1168"/>
      <c r="F234" s="1158"/>
      <c r="G234" s="1124" t="str">
        <f>IF(F235="","",IF(F235=H235,"△",IF(F235&gt;H235,"○","×")))</f>
        <v/>
      </c>
      <c r="H234" s="1159"/>
      <c r="I234" s="1158"/>
      <c r="J234" s="1124" t="str">
        <f>IF(I235="","",IF(I235=K235,"△",IF(I235&gt;K235,"○","×")))</f>
        <v/>
      </c>
      <c r="K234" s="1159"/>
      <c r="L234" s="1158"/>
      <c r="M234" s="1124" t="str">
        <f>IF(L235="","",IF(L235=N235,"△",IF(L235&gt;N235,"○","×")))</f>
        <v/>
      </c>
      <c r="N234" s="1159"/>
      <c r="O234" s="1226"/>
      <c r="P234" s="1124"/>
      <c r="Q234" s="1159"/>
      <c r="R234" s="1159"/>
      <c r="S234" s="1159"/>
      <c r="T234" s="1159"/>
      <c r="U234" s="1159"/>
      <c r="V234" s="1159"/>
      <c r="W234" s="1159"/>
      <c r="X234" s="1159"/>
      <c r="Y234" s="1159"/>
      <c r="Z234" s="1159"/>
      <c r="AA234" s="1159"/>
      <c r="AB234" s="1159"/>
      <c r="AC234" s="1159"/>
      <c r="AD234" s="1159"/>
      <c r="AE234" s="1159"/>
      <c r="AF234" s="1159"/>
      <c r="AG234" s="1159"/>
      <c r="AH234" s="1159"/>
      <c r="AI234" s="1159"/>
      <c r="AJ234" s="1159"/>
      <c r="AK234" s="1159"/>
      <c r="AL234" s="1159"/>
      <c r="AM234" s="1159"/>
      <c r="AN234" s="1159"/>
      <c r="AO234" s="1159"/>
      <c r="AP234" s="1031">
        <f>COUNTIF($C234:$Q234,"○")</f>
        <v>0</v>
      </c>
      <c r="AQ234" s="1031">
        <f>COUNTIF($C234:$Q234,"△")</f>
        <v>0</v>
      </c>
      <c r="AR234" s="1031">
        <f>COUNTIF($C234:$Q234,"×")</f>
        <v>0</v>
      </c>
      <c r="AS234" s="1031">
        <f>AP234*2+AQ234</f>
        <v>0</v>
      </c>
      <c r="AT234" s="1033">
        <f>IF(ISERROR(C235+F235+I235+L235+O235),0,C235+F235+I235+L235+O235)</f>
        <v>0</v>
      </c>
      <c r="AU234" s="1034" t="s">
        <v>4</v>
      </c>
      <c r="AV234" s="1035">
        <f>IF(ISERROR(E235+H235+K235+N235+Q235),0,E235+H235+K235+N235+Q235)</f>
        <v>0</v>
      </c>
      <c r="AW234" s="1170" t="str">
        <f>IF(SUM(Oブロック)=500,"",RANK(AY234,Oブロック))</f>
        <v/>
      </c>
      <c r="AX234" s="1037"/>
      <c r="AY234" s="1038">
        <f>AS234*10000000+AT234*100000+AX234*100+(100-AV234)</f>
        <v>100</v>
      </c>
    </row>
    <row r="235" spans="1:51" ht="14.1" hidden="1" customHeight="1">
      <c r="A235" s="1017"/>
      <c r="B235" s="1063"/>
      <c r="C235" s="1172"/>
      <c r="D235" s="1173"/>
      <c r="E235" s="1174"/>
      <c r="F235" s="1162" t="str">
        <f>IF(ISERR(INDEX(予選成績,F234,H234*7-3)),"",IF(INDEX(予選成績,F234,H234*7-3)="","",INDEX(予選成績,F234,H234*7-3)))</f>
        <v/>
      </c>
      <c r="G235" s="1044" t="s">
        <v>4</v>
      </c>
      <c r="H235" s="1163" t="str">
        <f>IF(ISERR(INDEX(予選成績,F234,H234*7)),"",IF(INDEX(予選成績,F234,H234*7)="","",INDEX(予選成績,F234,H234*7)))</f>
        <v/>
      </c>
      <c r="I235" s="1162" t="str">
        <f>IF(ISERR(INDEX(予選成績,I234,K234*7-3)),"",IF(INDEX(予選成績,I234,K234*7-3)="","",INDEX(予選成績,I234,K234*7-3)))</f>
        <v/>
      </c>
      <c r="J235" s="1044" t="s">
        <v>4</v>
      </c>
      <c r="K235" s="1163" t="str">
        <f>IF(ISERR(INDEX(予選成績,I234,K234*7)),"",IF(INDEX(予選成績,I234,K234*7)="","",INDEX(予選成績,I234,K234*7)))</f>
        <v/>
      </c>
      <c r="L235" s="1162" t="str">
        <f>IF(ISERR(INDEX(予選成績,L234,N234*7-3)),"",IF(INDEX(予選成績,L234,N234*7-3)="","",INDEX(予選成績,L234,N234*7-3)))</f>
        <v/>
      </c>
      <c r="M235" s="1044" t="s">
        <v>4</v>
      </c>
      <c r="N235" s="1163" t="str">
        <f>IF(ISERR(INDEX(予選成績,L234,N234*7)),"",IF(INDEX(予選成績,L234,N234*7)="","",INDEX(予選成績,L234,N234*7)))</f>
        <v/>
      </c>
      <c r="O235" s="1162"/>
      <c r="P235" s="1044"/>
      <c r="Q235" s="1163"/>
      <c r="R235" s="1163"/>
      <c r="S235" s="1163"/>
      <c r="T235" s="1163"/>
      <c r="U235" s="1163"/>
      <c r="V235" s="1163"/>
      <c r="W235" s="1163"/>
      <c r="X235" s="1163"/>
      <c r="Y235" s="1163"/>
      <c r="Z235" s="1163"/>
      <c r="AA235" s="1163"/>
      <c r="AB235" s="1163"/>
      <c r="AC235" s="1163"/>
      <c r="AD235" s="1163"/>
      <c r="AE235" s="1163"/>
      <c r="AF235" s="1163"/>
      <c r="AG235" s="1163"/>
      <c r="AH235" s="1163"/>
      <c r="AI235" s="1163"/>
      <c r="AJ235" s="1163"/>
      <c r="AK235" s="1163"/>
      <c r="AL235" s="1163"/>
      <c r="AM235" s="1163"/>
      <c r="AN235" s="1163"/>
      <c r="AO235" s="1163"/>
      <c r="AP235" s="1051"/>
      <c r="AQ235" s="1051"/>
      <c r="AR235" s="1051"/>
      <c r="AS235" s="1051"/>
      <c r="AT235" s="1053"/>
      <c r="AU235" s="1054"/>
      <c r="AV235" s="1055"/>
      <c r="AW235" s="1176"/>
      <c r="AX235" s="1057"/>
      <c r="AY235" s="1038"/>
    </row>
    <row r="236" spans="1:51" ht="14.1" hidden="1" customHeight="1">
      <c r="A236" s="1017" t="s">
        <v>260</v>
      </c>
      <c r="B236" s="1059">
        <f>IF(A236="","＊＊＊＊＊＊＊＊＊＊",IF(ISNA(VLOOKUP(A236,参加ＴＭ,2,FALSE)),"",VLOOKUP(A236,参加ＴＭ,2,FALSE)))</f>
        <v>0</v>
      </c>
      <c r="C236" s="1164"/>
      <c r="D236" s="1124" t="str">
        <f>IF(C237="","",IF(C237=E237,"△",IF(C237&gt;E237,"○","×")))</f>
        <v/>
      </c>
      <c r="E236" s="1159"/>
      <c r="F236" s="1166"/>
      <c r="G236" s="1167"/>
      <c r="H236" s="1168"/>
      <c r="I236" s="1158"/>
      <c r="J236" s="1124" t="str">
        <f>IF(I237="","",IF(I237=K237,"△",IF(I237&gt;K237,"○","×")))</f>
        <v/>
      </c>
      <c r="K236" s="1159"/>
      <c r="L236" s="1158"/>
      <c r="M236" s="1124" t="str">
        <f>IF(L237="","",IF(L237=N237,"△",IF(L237&gt;N237,"○","×")))</f>
        <v/>
      </c>
      <c r="N236" s="1159"/>
      <c r="O236" s="1226"/>
      <c r="P236" s="1124"/>
      <c r="Q236" s="1159"/>
      <c r="R236" s="1159"/>
      <c r="S236" s="1159"/>
      <c r="T236" s="1159"/>
      <c r="U236" s="1159"/>
      <c r="V236" s="1159"/>
      <c r="W236" s="1159"/>
      <c r="X236" s="1159"/>
      <c r="Y236" s="1159"/>
      <c r="Z236" s="1159"/>
      <c r="AA236" s="1159"/>
      <c r="AB236" s="1159"/>
      <c r="AC236" s="1159"/>
      <c r="AD236" s="1159"/>
      <c r="AE236" s="1159"/>
      <c r="AF236" s="1159"/>
      <c r="AG236" s="1159"/>
      <c r="AH236" s="1159"/>
      <c r="AI236" s="1159"/>
      <c r="AJ236" s="1159"/>
      <c r="AK236" s="1159"/>
      <c r="AL236" s="1159"/>
      <c r="AM236" s="1159"/>
      <c r="AN236" s="1159"/>
      <c r="AO236" s="1159"/>
      <c r="AP236" s="1031">
        <f>COUNTIF($C236:$Q236,"○")</f>
        <v>0</v>
      </c>
      <c r="AQ236" s="1031">
        <f>COUNTIF($C236:$Q236,"△")</f>
        <v>0</v>
      </c>
      <c r="AR236" s="1031">
        <f>COUNTIF($C236:$Q236,"×")</f>
        <v>0</v>
      </c>
      <c r="AS236" s="1031">
        <f>AP236*2+AQ236</f>
        <v>0</v>
      </c>
      <c r="AT236" s="1033">
        <f>IF(ISERROR(C237+F237+I237+L237+O237),0,C237+F237+I237+L237+O237)</f>
        <v>0</v>
      </c>
      <c r="AU236" s="1034" t="s">
        <v>4</v>
      </c>
      <c r="AV236" s="1035">
        <f>IF(ISERROR(E237+H237+K237+N237+Q237),0,E237+H237+K237+N237+Q237)</f>
        <v>0</v>
      </c>
      <c r="AW236" s="1170" t="str">
        <f>IF(SUM(Oブロック)=500,"",RANK(AY236,Oブロック))</f>
        <v/>
      </c>
      <c r="AX236" s="1037"/>
      <c r="AY236" s="1038">
        <f>AS236*10000000+AT236*100000+AX236*100+(100-AV236)</f>
        <v>100</v>
      </c>
    </row>
    <row r="237" spans="1:51" ht="14.1" hidden="1" customHeight="1">
      <c r="A237" s="1017"/>
      <c r="B237" s="1063"/>
      <c r="C237" s="1162" t="str">
        <f>IF(H235="","",H235)</f>
        <v/>
      </c>
      <c r="D237" s="1044" t="s">
        <v>4</v>
      </c>
      <c r="E237" s="1163" t="str">
        <f>IF(F235="","",F235)</f>
        <v/>
      </c>
      <c r="F237" s="1172"/>
      <c r="G237" s="1173"/>
      <c r="H237" s="1174"/>
      <c r="I237" s="1162" t="str">
        <f>IF(ISERR(INDEX(予選成績,I236,K236*7-3)),"",IF(INDEX(予選成績,I236,K236*7-3)="","",INDEX(予選成績,I236,K236*7-3)))</f>
        <v/>
      </c>
      <c r="J237" s="1044" t="s">
        <v>4</v>
      </c>
      <c r="K237" s="1163" t="str">
        <f>IF(ISERR(INDEX(予選成績,I236,K236*7)),"",IF(INDEX(予選成績,I236,K236*7)="","",INDEX(予選成績,I236,K236*7)))</f>
        <v/>
      </c>
      <c r="L237" s="1162" t="str">
        <f>IF(ISERR(INDEX(予選成績,L236,N236*7-3)),"",IF(INDEX(予選成績,L236,N236*7-3)="","",INDEX(予選成績,L236,N236*7-3)))</f>
        <v/>
      </c>
      <c r="M237" s="1044" t="s">
        <v>4</v>
      </c>
      <c r="N237" s="1163" t="str">
        <f>IF(ISERR(INDEX(予選成績,L236,N236*7)),"",IF(INDEX(予選成績,L236,N236*7)="","",INDEX(予選成績,L236,N236*7)))</f>
        <v/>
      </c>
      <c r="O237" s="1162"/>
      <c r="P237" s="1044"/>
      <c r="Q237" s="1163"/>
      <c r="R237" s="1163"/>
      <c r="S237" s="1163"/>
      <c r="T237" s="1163"/>
      <c r="U237" s="1163"/>
      <c r="V237" s="1163"/>
      <c r="W237" s="1163"/>
      <c r="X237" s="1163"/>
      <c r="Y237" s="1163"/>
      <c r="Z237" s="1163"/>
      <c r="AA237" s="1163"/>
      <c r="AB237" s="1163"/>
      <c r="AC237" s="1163"/>
      <c r="AD237" s="1163"/>
      <c r="AE237" s="1163"/>
      <c r="AF237" s="1163"/>
      <c r="AG237" s="1163"/>
      <c r="AH237" s="1163"/>
      <c r="AI237" s="1163"/>
      <c r="AJ237" s="1163"/>
      <c r="AK237" s="1163"/>
      <c r="AL237" s="1163"/>
      <c r="AM237" s="1163"/>
      <c r="AN237" s="1163"/>
      <c r="AO237" s="1163"/>
      <c r="AP237" s="1051"/>
      <c r="AQ237" s="1051"/>
      <c r="AR237" s="1051"/>
      <c r="AS237" s="1051"/>
      <c r="AT237" s="1053"/>
      <c r="AU237" s="1054"/>
      <c r="AV237" s="1055"/>
      <c r="AW237" s="1176"/>
      <c r="AX237" s="1057"/>
      <c r="AY237" s="1038"/>
    </row>
    <row r="238" spans="1:51" ht="14.1" hidden="1" customHeight="1">
      <c r="A238" s="1017" t="s">
        <v>261</v>
      </c>
      <c r="B238" s="1059">
        <f>IF(A238="","＊＊＊＊＊＊＊＊＊＊",IF(ISNA(VLOOKUP(A238,参加ＴＭ,2,FALSE)),"",VLOOKUP(A238,参加ＴＭ,2,FALSE)))</f>
        <v>0</v>
      </c>
      <c r="C238" s="1164"/>
      <c r="D238" s="1124" t="str">
        <f>IF(C239="","",IF(C239=E239,"△",IF(C239&gt;E239,"○","×")))</f>
        <v/>
      </c>
      <c r="E238" s="1159"/>
      <c r="F238" s="1164"/>
      <c r="G238" s="1124" t="str">
        <f>IF(F239="","",IF(F239=H239,"△",IF(F239&gt;H239,"○","×")))</f>
        <v/>
      </c>
      <c r="H238" s="1159"/>
      <c r="I238" s="1166"/>
      <c r="J238" s="1167"/>
      <c r="K238" s="1168"/>
      <c r="L238" s="1158"/>
      <c r="M238" s="1124" t="str">
        <f>IF(L239="","",IF(L239=N239,"△",IF(L239&gt;N239,"○","×")))</f>
        <v/>
      </c>
      <c r="N238" s="1159"/>
      <c r="O238" s="1226"/>
      <c r="P238" s="1124"/>
      <c r="Q238" s="1159"/>
      <c r="R238" s="1159"/>
      <c r="S238" s="1159"/>
      <c r="T238" s="1159"/>
      <c r="U238" s="1159"/>
      <c r="V238" s="1159"/>
      <c r="W238" s="1159"/>
      <c r="X238" s="1159"/>
      <c r="Y238" s="1159"/>
      <c r="Z238" s="1159"/>
      <c r="AA238" s="1159"/>
      <c r="AB238" s="1159"/>
      <c r="AC238" s="1159"/>
      <c r="AD238" s="1159"/>
      <c r="AE238" s="1159"/>
      <c r="AF238" s="1159"/>
      <c r="AG238" s="1159"/>
      <c r="AH238" s="1159"/>
      <c r="AI238" s="1159"/>
      <c r="AJ238" s="1159"/>
      <c r="AK238" s="1159"/>
      <c r="AL238" s="1159"/>
      <c r="AM238" s="1159"/>
      <c r="AN238" s="1159"/>
      <c r="AO238" s="1159"/>
      <c r="AP238" s="1031">
        <f>COUNTIF($C238:$Q238,"○")</f>
        <v>0</v>
      </c>
      <c r="AQ238" s="1031">
        <f>COUNTIF($C238:$Q238,"△")</f>
        <v>0</v>
      </c>
      <c r="AR238" s="1031">
        <f>COUNTIF($C238:$Q238,"×")</f>
        <v>0</v>
      </c>
      <c r="AS238" s="1031">
        <f>AP238*2+AQ238</f>
        <v>0</v>
      </c>
      <c r="AT238" s="1033">
        <f>IF(ISERROR(C239+F239+I239+L239+O239),0,C239+F239+I239+L239+O239)</f>
        <v>0</v>
      </c>
      <c r="AU238" s="1034" t="s">
        <v>4</v>
      </c>
      <c r="AV238" s="1035">
        <f>IF(ISERROR(E239+H239+K239+N239+Q239),0,E239+H239+K239+N239+Q239)</f>
        <v>0</v>
      </c>
      <c r="AW238" s="1170" t="str">
        <f>IF(SUM(Oブロック)=500,"",RANK(AY238,Oブロック))</f>
        <v/>
      </c>
      <c r="AX238" s="1037"/>
      <c r="AY238" s="1038">
        <f>AS238*10000000+AT238*100000+AX238*100+(100-AV238)</f>
        <v>100</v>
      </c>
    </row>
    <row r="239" spans="1:51" ht="14.1" hidden="1" customHeight="1">
      <c r="A239" s="1017"/>
      <c r="B239" s="1063"/>
      <c r="C239" s="1162" t="str">
        <f>IF(K235="","",K235)</f>
        <v/>
      </c>
      <c r="D239" s="1044" t="s">
        <v>4</v>
      </c>
      <c r="E239" s="1163" t="str">
        <f>IF(I235="","",I235)</f>
        <v/>
      </c>
      <c r="F239" s="1162" t="str">
        <f>IF(K237="","",K237)</f>
        <v/>
      </c>
      <c r="G239" s="1044" t="s">
        <v>4</v>
      </c>
      <c r="H239" s="1163" t="str">
        <f>IF(I237="","",I237)</f>
        <v/>
      </c>
      <c r="I239" s="1172"/>
      <c r="J239" s="1173"/>
      <c r="K239" s="1174"/>
      <c r="L239" s="1162" t="str">
        <f>IF(ISERR(INDEX(予選成績,L238,N238*7-3)),"",IF(INDEX(予選成績,L238,N238*7-3)="","",INDEX(予選成績,L238,N238*7-3)))</f>
        <v/>
      </c>
      <c r="M239" s="1044" t="s">
        <v>4</v>
      </c>
      <c r="N239" s="1163" t="str">
        <f>IF(ISERR(INDEX(予選成績,L238,N238*7)),"",IF(INDEX(予選成績,L238,N238*7)="","",INDEX(予選成績,L238,N238*7)))</f>
        <v/>
      </c>
      <c r="O239" s="1162"/>
      <c r="P239" s="1044"/>
      <c r="Q239" s="1163"/>
      <c r="R239" s="1163"/>
      <c r="S239" s="1163"/>
      <c r="T239" s="1163"/>
      <c r="U239" s="1163"/>
      <c r="V239" s="1163"/>
      <c r="W239" s="1163"/>
      <c r="X239" s="1163"/>
      <c r="Y239" s="1163"/>
      <c r="Z239" s="1163"/>
      <c r="AA239" s="1163"/>
      <c r="AB239" s="1163"/>
      <c r="AC239" s="1163"/>
      <c r="AD239" s="1163"/>
      <c r="AE239" s="1163"/>
      <c r="AF239" s="1163"/>
      <c r="AG239" s="1163"/>
      <c r="AH239" s="1163"/>
      <c r="AI239" s="1163"/>
      <c r="AJ239" s="1163"/>
      <c r="AK239" s="1163"/>
      <c r="AL239" s="1163"/>
      <c r="AM239" s="1163"/>
      <c r="AN239" s="1163"/>
      <c r="AO239" s="1163"/>
      <c r="AP239" s="1051"/>
      <c r="AQ239" s="1051"/>
      <c r="AR239" s="1051"/>
      <c r="AS239" s="1051"/>
      <c r="AT239" s="1053"/>
      <c r="AU239" s="1054"/>
      <c r="AV239" s="1055"/>
      <c r="AW239" s="1176"/>
      <c r="AX239" s="1057"/>
      <c r="AY239" s="1038"/>
    </row>
    <row r="240" spans="1:51" ht="14.1" hidden="1" customHeight="1">
      <c r="A240" s="1017" t="s">
        <v>262</v>
      </c>
      <c r="B240" s="1059">
        <f>IF(A240="","＊＊＊＊＊＊＊＊＊＊",IF(ISNA(VLOOKUP(A240,参加ＴＭ,2,FALSE)),"",VLOOKUP(A240,参加ＴＭ,2,FALSE)))</f>
        <v>0</v>
      </c>
      <c r="C240" s="1164"/>
      <c r="D240" s="1124" t="str">
        <f>IF(C241="","",IF(C241=E241,"△",IF(C241&gt;E241,"○","×")))</f>
        <v/>
      </c>
      <c r="E240" s="1159"/>
      <c r="F240" s="1164"/>
      <c r="G240" s="1124" t="str">
        <f>IF(F241="","",IF(F241=H241,"△",IF(F241&gt;H241,"○","×")))</f>
        <v/>
      </c>
      <c r="H240" s="1159"/>
      <c r="I240" s="1164"/>
      <c r="J240" s="1124" t="str">
        <f>IF(I241="","",IF(I241=K241,"△",IF(I241&gt;K241,"○","×")))</f>
        <v/>
      </c>
      <c r="K240" s="1165"/>
      <c r="L240" s="1166"/>
      <c r="M240" s="1167"/>
      <c r="N240" s="1168"/>
      <c r="O240" s="1226"/>
      <c r="P240" s="1124"/>
      <c r="Q240" s="1159"/>
      <c r="R240" s="1159"/>
      <c r="S240" s="1159"/>
      <c r="T240" s="1159"/>
      <c r="U240" s="1159"/>
      <c r="V240" s="1159"/>
      <c r="W240" s="1159"/>
      <c r="X240" s="1159"/>
      <c r="Y240" s="1159"/>
      <c r="Z240" s="1159"/>
      <c r="AA240" s="1159"/>
      <c r="AB240" s="1159"/>
      <c r="AC240" s="1159"/>
      <c r="AD240" s="1159"/>
      <c r="AE240" s="1159"/>
      <c r="AF240" s="1159"/>
      <c r="AG240" s="1159"/>
      <c r="AH240" s="1159"/>
      <c r="AI240" s="1159"/>
      <c r="AJ240" s="1159"/>
      <c r="AK240" s="1159"/>
      <c r="AL240" s="1159"/>
      <c r="AM240" s="1159"/>
      <c r="AN240" s="1159"/>
      <c r="AO240" s="1159"/>
      <c r="AP240" s="1031">
        <f>COUNTIF($C240:$Q240,"○")</f>
        <v>0</v>
      </c>
      <c r="AQ240" s="1031">
        <f>COUNTIF($C240:$Q240,"△")</f>
        <v>0</v>
      </c>
      <c r="AR240" s="1031">
        <f>COUNTIF($C240:$Q240,"×")</f>
        <v>0</v>
      </c>
      <c r="AS240" s="1031">
        <f>AP240*2+AQ240</f>
        <v>0</v>
      </c>
      <c r="AT240" s="1033">
        <f>IF(ISERROR(C241+F241+I241+L241+O241),0,C241+F241+I241+L241+O241)</f>
        <v>0</v>
      </c>
      <c r="AU240" s="1034" t="s">
        <v>4</v>
      </c>
      <c r="AV240" s="1035">
        <f>IF(ISERROR(E241+H241+K241+N241+Q241),0,E241+H241+K241+N241+Q241)</f>
        <v>0</v>
      </c>
      <c r="AW240" s="1170" t="str">
        <f>IF(SUM(Oブロック)=500,"",RANK(AY240,Oブロック))</f>
        <v/>
      </c>
      <c r="AX240" s="1037"/>
      <c r="AY240" s="1038">
        <f>AS240*10000000+AT240*100000+AX240*100+(100-AV240)</f>
        <v>100</v>
      </c>
    </row>
    <row r="241" spans="1:51" ht="14.1" hidden="1" customHeight="1">
      <c r="A241" s="1017"/>
      <c r="B241" s="1063"/>
      <c r="C241" s="1162" t="str">
        <f>IF(N235="","",N235)</f>
        <v/>
      </c>
      <c r="D241" s="1044" t="s">
        <v>4</v>
      </c>
      <c r="E241" s="1163" t="str">
        <f>IF(L235="","",L235)</f>
        <v/>
      </c>
      <c r="F241" s="1162" t="str">
        <f>IF(N237="","",N237)</f>
        <v/>
      </c>
      <c r="G241" s="1044" t="s">
        <v>4</v>
      </c>
      <c r="H241" s="1163" t="str">
        <f>IF(L237="","",L237)</f>
        <v/>
      </c>
      <c r="I241" s="1162" t="str">
        <f>IF(N239="","",N239)</f>
        <v/>
      </c>
      <c r="J241" s="1044" t="s">
        <v>4</v>
      </c>
      <c r="K241" s="1171" t="str">
        <f>IF(L239="","",L239)</f>
        <v/>
      </c>
      <c r="L241" s="1172"/>
      <c r="M241" s="1173"/>
      <c r="N241" s="1174"/>
      <c r="O241" s="1162"/>
      <c r="P241" s="1044"/>
      <c r="Q241" s="1163"/>
      <c r="R241" s="1163"/>
      <c r="S241" s="1163"/>
      <c r="T241" s="1163"/>
      <c r="U241" s="1163"/>
      <c r="V241" s="1163"/>
      <c r="W241" s="1163"/>
      <c r="X241" s="1163"/>
      <c r="Y241" s="1163"/>
      <c r="Z241" s="1163"/>
      <c r="AA241" s="1163"/>
      <c r="AB241" s="1163"/>
      <c r="AC241" s="1163"/>
      <c r="AD241" s="1163"/>
      <c r="AE241" s="1163"/>
      <c r="AF241" s="1163"/>
      <c r="AG241" s="1163"/>
      <c r="AH241" s="1163"/>
      <c r="AI241" s="1163"/>
      <c r="AJ241" s="1163"/>
      <c r="AK241" s="1163"/>
      <c r="AL241" s="1163"/>
      <c r="AM241" s="1163"/>
      <c r="AN241" s="1163"/>
      <c r="AO241" s="1163"/>
      <c r="AP241" s="1051"/>
      <c r="AQ241" s="1051"/>
      <c r="AR241" s="1051"/>
      <c r="AS241" s="1051"/>
      <c r="AT241" s="1053"/>
      <c r="AU241" s="1054"/>
      <c r="AV241" s="1055"/>
      <c r="AW241" s="1176"/>
      <c r="AX241" s="1057"/>
      <c r="AY241" s="1038"/>
    </row>
    <row r="242" spans="1:51" ht="14.1" hidden="1" customHeight="1">
      <c r="A242" s="1017"/>
      <c r="B242" s="1059" t="str">
        <f>IF(A242="","＊＊＊＊＊＊＊＊＊＊",IF(ISNA(VLOOKUP(A242,参加ＴＭ,2,FALSE)),"",VLOOKUP(A242,参加ＴＭ,2,FALSE)))</f>
        <v>＊＊＊＊＊＊＊＊＊＊</v>
      </c>
      <c r="C242" s="1164"/>
      <c r="D242" s="1124" t="str">
        <f>IF(C243="","",IF(C243=E243,"△",IF(C243&gt;E243,"○","×")))</f>
        <v/>
      </c>
      <c r="E242" s="1159"/>
      <c r="F242" s="1164"/>
      <c r="G242" s="1124" t="str">
        <f>IF(F243="","",IF(F243=H243,"△",IF(F243&gt;H243,"○","×")))</f>
        <v/>
      </c>
      <c r="H242" s="1159"/>
      <c r="I242" s="1164"/>
      <c r="J242" s="1124" t="str">
        <f>IF(I243="","",IF(I243=K243,"△",IF(I243&gt;K243,"○","×")))</f>
        <v/>
      </c>
      <c r="K242" s="1165"/>
      <c r="L242" s="1164"/>
      <c r="M242" s="1124" t="str">
        <f>IF(L243="","",IF(L243=N243,"△",IF(L243&gt;N243,"○","×")))</f>
        <v/>
      </c>
      <c r="N242" s="1165"/>
      <c r="O242" s="1166"/>
      <c r="P242" s="1167"/>
      <c r="Q242" s="1168"/>
      <c r="R242" s="1221"/>
      <c r="S242" s="1221"/>
      <c r="T242" s="1221"/>
      <c r="U242" s="1221"/>
      <c r="V242" s="1221"/>
      <c r="W242" s="1221"/>
      <c r="X242" s="1221"/>
      <c r="Y242" s="1221"/>
      <c r="Z242" s="1221"/>
      <c r="AA242" s="1221"/>
      <c r="AB242" s="1221"/>
      <c r="AC242" s="1221"/>
      <c r="AD242" s="1221"/>
      <c r="AE242" s="1221"/>
      <c r="AF242" s="1221"/>
      <c r="AG242" s="1221"/>
      <c r="AH242" s="1221"/>
      <c r="AI242" s="1221"/>
      <c r="AJ242" s="1221"/>
      <c r="AK242" s="1221"/>
      <c r="AL242" s="1221"/>
      <c r="AM242" s="1221"/>
      <c r="AN242" s="1221"/>
      <c r="AO242" s="1221"/>
      <c r="AP242" s="1031">
        <f>COUNTIF($C242:$Q242,"○")</f>
        <v>0</v>
      </c>
      <c r="AQ242" s="1031">
        <f>COUNTIF($C242:$Q242,"△")</f>
        <v>0</v>
      </c>
      <c r="AR242" s="1031">
        <f>COUNTIF($C242:$Q242,"×")</f>
        <v>0</v>
      </c>
      <c r="AS242" s="1031">
        <f>AP242*2+AQ242</f>
        <v>0</v>
      </c>
      <c r="AT242" s="1033">
        <f>IF(ISERROR(C243+F243+I243+L243+O243),0,C243+F243+I243+L243+O243)</f>
        <v>0</v>
      </c>
      <c r="AU242" s="1034" t="s">
        <v>4</v>
      </c>
      <c r="AV242" s="1035">
        <f>IF(ISERROR(E243+H243+K243+N243+Q243),0,E243+H243+K243+N243+Q243)</f>
        <v>0</v>
      </c>
      <c r="AW242" s="1170" t="str">
        <f>IF(SUM(Oブロック)=500,"",RANK(AY242,Oブロック))</f>
        <v/>
      </c>
      <c r="AX242" s="1037"/>
      <c r="AY242" s="1038">
        <f>AS242*10000000+AT242*100000+AX242*100+(100-AV242)</f>
        <v>100</v>
      </c>
    </row>
    <row r="243" spans="1:51" ht="14.1" hidden="1" customHeight="1">
      <c r="A243" s="1017"/>
      <c r="B243" s="1063"/>
      <c r="C243" s="1162" t="str">
        <f>IF(Q235="","",Q235)</f>
        <v/>
      </c>
      <c r="D243" s="1044" t="s">
        <v>4</v>
      </c>
      <c r="E243" s="1163" t="str">
        <f>IF(O235="","",O235)</f>
        <v/>
      </c>
      <c r="F243" s="1162" t="str">
        <f>IF(Q237="","",Q237)</f>
        <v/>
      </c>
      <c r="G243" s="1044" t="s">
        <v>4</v>
      </c>
      <c r="H243" s="1163" t="str">
        <f>IF(O237="","",O237)</f>
        <v/>
      </c>
      <c r="I243" s="1162" t="str">
        <f>IF(Q239="","",Q239)</f>
        <v/>
      </c>
      <c r="J243" s="1044" t="s">
        <v>4</v>
      </c>
      <c r="K243" s="1171" t="str">
        <f>IF(O239="","",O239)</f>
        <v/>
      </c>
      <c r="L243" s="1162" t="str">
        <f>IF(Q241="","",Q241)</f>
        <v/>
      </c>
      <c r="M243" s="1044" t="s">
        <v>4</v>
      </c>
      <c r="N243" s="1171" t="str">
        <f>IF(O241="","",O241)</f>
        <v/>
      </c>
      <c r="O243" s="1172"/>
      <c r="P243" s="1173"/>
      <c r="Q243" s="1174"/>
      <c r="R243" s="1223"/>
      <c r="S243" s="1223"/>
      <c r="T243" s="1223"/>
      <c r="U243" s="1223"/>
      <c r="V243" s="1223"/>
      <c r="W243" s="1223"/>
      <c r="X243" s="1223"/>
      <c r="Y243" s="1223"/>
      <c r="Z243" s="1223"/>
      <c r="AA243" s="1223"/>
      <c r="AB243" s="1223"/>
      <c r="AC243" s="1223"/>
      <c r="AD243" s="1223"/>
      <c r="AE243" s="1223"/>
      <c r="AF243" s="1223"/>
      <c r="AG243" s="1223"/>
      <c r="AH243" s="1223"/>
      <c r="AI243" s="1223"/>
      <c r="AJ243" s="1223"/>
      <c r="AK243" s="1223"/>
      <c r="AL243" s="1223"/>
      <c r="AM243" s="1223"/>
      <c r="AN243" s="1223"/>
      <c r="AO243" s="1223"/>
      <c r="AP243" s="1051"/>
      <c r="AQ243" s="1051"/>
      <c r="AR243" s="1051"/>
      <c r="AS243" s="1051"/>
      <c r="AT243" s="1053"/>
      <c r="AU243" s="1054"/>
      <c r="AV243" s="1055"/>
      <c r="AW243" s="1176"/>
      <c r="AX243" s="1057"/>
      <c r="AY243" s="1038"/>
    </row>
    <row r="244" spans="1:51" ht="14.1" hidden="1" customHeight="1">
      <c r="A244" s="1128"/>
      <c r="B244" s="1129"/>
      <c r="O244" s="1128"/>
      <c r="P244" s="1128"/>
      <c r="Q244" s="1128"/>
      <c r="R244" s="1128"/>
      <c r="S244" s="1128"/>
      <c r="T244" s="1128"/>
      <c r="U244" s="1128"/>
      <c r="V244" s="1128"/>
      <c r="W244" s="1128"/>
      <c r="X244" s="1128"/>
      <c r="Y244" s="1128"/>
      <c r="Z244" s="1128"/>
      <c r="AA244" s="1128"/>
      <c r="AB244" s="1128"/>
      <c r="AC244" s="1128"/>
      <c r="AD244" s="1128"/>
      <c r="AE244" s="1128"/>
      <c r="AF244" s="1128"/>
      <c r="AG244" s="1128"/>
      <c r="AH244" s="1128"/>
      <c r="AI244" s="1128"/>
      <c r="AJ244" s="1128"/>
      <c r="AK244" s="1128"/>
      <c r="AL244" s="1128"/>
      <c r="AM244" s="1128"/>
      <c r="AN244" s="1128"/>
      <c r="AO244" s="1128"/>
      <c r="AP244" s="1131"/>
      <c r="AQ244" s="1131"/>
      <c r="AR244" s="1131"/>
      <c r="AS244" s="1131"/>
      <c r="AT244" s="1007"/>
      <c r="AU244" s="1132"/>
      <c r="AV244" s="1007"/>
      <c r="AW244" s="531"/>
      <c r="AX244" s="1133"/>
      <c r="AY244" s="1128"/>
    </row>
    <row r="245" spans="1:51" ht="14.1" hidden="1" customHeight="1">
      <c r="A245" s="1128"/>
      <c r="B245" s="1129"/>
      <c r="O245" s="1128"/>
      <c r="P245" s="1128"/>
      <c r="Q245" s="1128"/>
      <c r="R245" s="1128"/>
      <c r="S245" s="1128"/>
      <c r="T245" s="1128"/>
      <c r="U245" s="1128"/>
      <c r="V245" s="1128"/>
      <c r="W245" s="1128"/>
      <c r="X245" s="1128"/>
      <c r="Y245" s="1128"/>
      <c r="Z245" s="1128"/>
      <c r="AA245" s="1128"/>
      <c r="AB245" s="1128"/>
      <c r="AC245" s="1128"/>
      <c r="AD245" s="1128"/>
      <c r="AE245" s="1128"/>
      <c r="AF245" s="1128"/>
      <c r="AG245" s="1128"/>
      <c r="AH245" s="1128"/>
      <c r="AI245" s="1128"/>
      <c r="AJ245" s="1128"/>
      <c r="AK245" s="1128"/>
      <c r="AL245" s="1128"/>
      <c r="AM245" s="1128"/>
      <c r="AN245" s="1128"/>
      <c r="AO245" s="1128"/>
      <c r="AP245" s="1131"/>
      <c r="AQ245" s="1131"/>
      <c r="AR245" s="1131"/>
      <c r="AS245" s="1131"/>
      <c r="AT245" s="1007"/>
      <c r="AU245" s="1132"/>
      <c r="AV245" s="1007"/>
      <c r="AW245" s="531"/>
      <c r="AX245" s="1133"/>
      <c r="AY245" s="1128"/>
    </row>
    <row r="246" spans="1:51" ht="14.1" hidden="1" customHeight="1"/>
    <row r="247" spans="1:51" s="258" customFormat="1" ht="16.7" hidden="1" customHeight="1">
      <c r="A247" s="1005" t="s">
        <v>427</v>
      </c>
      <c r="B247" s="1006"/>
      <c r="D247" s="652"/>
      <c r="G247" s="652"/>
      <c r="J247" s="652"/>
      <c r="M247" s="652"/>
      <c r="P247" s="652"/>
      <c r="AT247" s="1007"/>
      <c r="AU247" s="1008"/>
      <c r="AV247" s="1007"/>
      <c r="AW247" s="1006"/>
      <c r="AX247" s="1006"/>
    </row>
    <row r="248" spans="1:51" s="258" customFormat="1" ht="14.1" hidden="1" customHeight="1">
      <c r="A248" s="1010" t="s">
        <v>5</v>
      </c>
      <c r="B248" s="1010"/>
      <c r="C248" s="1010">
        <v>1</v>
      </c>
      <c r="D248" s="1010"/>
      <c r="E248" s="1010"/>
      <c r="F248" s="1010">
        <v>2</v>
      </c>
      <c r="G248" s="1010"/>
      <c r="H248" s="1010"/>
      <c r="I248" s="1010">
        <v>3</v>
      </c>
      <c r="J248" s="1010"/>
      <c r="K248" s="1010"/>
      <c r="L248" s="1010">
        <v>4</v>
      </c>
      <c r="M248" s="1010"/>
      <c r="N248" s="1010"/>
      <c r="O248" s="1010"/>
      <c r="P248" s="1010"/>
      <c r="Q248" s="1010"/>
      <c r="R248" s="1015"/>
      <c r="S248" s="1015"/>
      <c r="T248" s="1015"/>
      <c r="U248" s="1015"/>
      <c r="V248" s="1015"/>
      <c r="W248" s="1015"/>
      <c r="X248" s="1015"/>
      <c r="Y248" s="1015"/>
      <c r="Z248" s="1015"/>
      <c r="AA248" s="1015"/>
      <c r="AB248" s="1015"/>
      <c r="AC248" s="1015"/>
      <c r="AD248" s="1015"/>
      <c r="AE248" s="1015"/>
      <c r="AF248" s="1015"/>
      <c r="AG248" s="1015"/>
      <c r="AH248" s="1015"/>
      <c r="AI248" s="1015"/>
      <c r="AJ248" s="1015"/>
      <c r="AK248" s="1015"/>
      <c r="AL248" s="1015"/>
      <c r="AM248" s="1015"/>
      <c r="AN248" s="1015"/>
      <c r="AO248" s="1015"/>
      <c r="AP248" s="1015" t="s">
        <v>1</v>
      </c>
      <c r="AQ248" s="1015" t="s">
        <v>2</v>
      </c>
      <c r="AR248" s="1015" t="s">
        <v>3</v>
      </c>
      <c r="AS248" s="1015" t="s">
        <v>0</v>
      </c>
      <c r="AT248" s="1010" t="s">
        <v>7</v>
      </c>
      <c r="AU248" s="1010"/>
      <c r="AV248" s="1010"/>
      <c r="AW248" s="1016" t="s">
        <v>6</v>
      </c>
      <c r="AX248" s="1016" t="s">
        <v>42</v>
      </c>
    </row>
    <row r="249" spans="1:51" ht="14.1" hidden="1" customHeight="1">
      <c r="A249" s="1017" t="s">
        <v>269</v>
      </c>
      <c r="B249" s="1059">
        <f>IF(A249="","＊＊＊＊＊＊＊＊＊＊",IF(ISNA(VLOOKUP(A249,参加ＴＭ,2,FALSE)),"",VLOOKUP(A249,参加ＴＭ,2,FALSE)))</f>
        <v>0</v>
      </c>
      <c r="C249" s="1166"/>
      <c r="D249" s="1167"/>
      <c r="E249" s="1168"/>
      <c r="F249" s="1158"/>
      <c r="G249" s="1124" t="str">
        <f>IF(F250="","",IF(F250=H250,"△",IF(F250&gt;H250,"○","×")))</f>
        <v/>
      </c>
      <c r="H249" s="1159"/>
      <c r="I249" s="1158"/>
      <c r="J249" s="1124" t="str">
        <f>IF(I250="","",IF(I250=K250,"△",IF(I250&gt;K250,"○","×")))</f>
        <v/>
      </c>
      <c r="K249" s="1159"/>
      <c r="L249" s="1158"/>
      <c r="M249" s="1124" t="str">
        <f>IF(L250="","",IF(L250=N250,"△",IF(L250&gt;N250,"○","×")))</f>
        <v/>
      </c>
      <c r="N249" s="1159"/>
      <c r="O249" s="1226"/>
      <c r="P249" s="1124"/>
      <c r="Q249" s="1159"/>
      <c r="R249" s="1159"/>
      <c r="S249" s="1159"/>
      <c r="T249" s="1159"/>
      <c r="U249" s="1159"/>
      <c r="V249" s="1159"/>
      <c r="W249" s="1159"/>
      <c r="X249" s="1159"/>
      <c r="Y249" s="1159"/>
      <c r="Z249" s="1159"/>
      <c r="AA249" s="1159"/>
      <c r="AB249" s="1159"/>
      <c r="AC249" s="1159"/>
      <c r="AD249" s="1159"/>
      <c r="AE249" s="1159"/>
      <c r="AF249" s="1159"/>
      <c r="AG249" s="1159"/>
      <c r="AH249" s="1159"/>
      <c r="AI249" s="1159"/>
      <c r="AJ249" s="1159"/>
      <c r="AK249" s="1159"/>
      <c r="AL249" s="1159"/>
      <c r="AM249" s="1159"/>
      <c r="AN249" s="1159"/>
      <c r="AO249" s="1159"/>
      <c r="AP249" s="1031">
        <f>COUNTIF($C249:$Q249,"○")</f>
        <v>0</v>
      </c>
      <c r="AQ249" s="1031">
        <f>COUNTIF($C249:$Q249,"△")</f>
        <v>0</v>
      </c>
      <c r="AR249" s="1031">
        <f>COUNTIF($C249:$Q249,"×")</f>
        <v>0</v>
      </c>
      <c r="AS249" s="1031">
        <f>AP249*2+AQ249</f>
        <v>0</v>
      </c>
      <c r="AT249" s="1033">
        <f>IF(ISERROR(C250+F250+I250+L250+O250),0,C250+F250+I250+L250+O250)</f>
        <v>0</v>
      </c>
      <c r="AU249" s="1034" t="s">
        <v>4</v>
      </c>
      <c r="AV249" s="1035">
        <f>IF(ISERROR(E250+H250+K250+N250+Q250),0,E250+H250+K250+N250+Q250)</f>
        <v>0</v>
      </c>
      <c r="AW249" s="1170" t="str">
        <f>IF(SUM(Pブロック)=500,"",RANK(AY249,Pブロック))</f>
        <v/>
      </c>
      <c r="AX249" s="1037"/>
      <c r="AY249" s="1038">
        <f>AS249*10000000+AT249*100000+AX249*100+(100-AV249)</f>
        <v>100</v>
      </c>
    </row>
    <row r="250" spans="1:51" ht="14.1" hidden="1" customHeight="1">
      <c r="A250" s="1017"/>
      <c r="B250" s="1063"/>
      <c r="C250" s="1172"/>
      <c r="D250" s="1173"/>
      <c r="E250" s="1174"/>
      <c r="F250" s="1162" t="str">
        <f>IF(ISERR(INDEX(予選成績,F249,H249*7-3)),"",IF(INDEX(予選成績,F249,H249*7-3)="","",INDEX(予選成績,F249,H249*7-3)))</f>
        <v/>
      </c>
      <c r="G250" s="1044" t="s">
        <v>4</v>
      </c>
      <c r="H250" s="1163" t="str">
        <f>IF(ISERR(INDEX(予選成績,F249,H249*7)),"",IF(INDEX(予選成績,F249,H249*7)="","",INDEX(予選成績,F249,H249*7)))</f>
        <v/>
      </c>
      <c r="I250" s="1162" t="str">
        <f>IF(ISERR(INDEX(予選成績,I249,K249*7-3)),"",IF(INDEX(予選成績,I249,K249*7-3)="","",INDEX(予選成績,I249,K249*7-3)))</f>
        <v/>
      </c>
      <c r="J250" s="1044" t="s">
        <v>4</v>
      </c>
      <c r="K250" s="1163" t="str">
        <f>IF(ISERR(INDEX(予選成績,I249,K249*7)),"",IF(INDEX(予選成績,I249,K249*7)="","",INDEX(予選成績,I249,K249*7)))</f>
        <v/>
      </c>
      <c r="L250" s="1162" t="str">
        <f>IF(ISERR(INDEX(予選成績,L249,N249*7-3)),"",IF(INDEX(予選成績,L249,N249*7-3)="","",INDEX(予選成績,L249,N249*7-3)))</f>
        <v/>
      </c>
      <c r="M250" s="1044" t="s">
        <v>4</v>
      </c>
      <c r="N250" s="1163" t="str">
        <f>IF(ISERR(INDEX(予選成績,L249,N249*7)),"",IF(INDEX(予選成績,L249,N249*7)="","",INDEX(予選成績,L249,N249*7)))</f>
        <v/>
      </c>
      <c r="O250" s="1162"/>
      <c r="P250" s="1044"/>
      <c r="Q250" s="1163"/>
      <c r="R250" s="1163"/>
      <c r="S250" s="1163"/>
      <c r="T250" s="1163"/>
      <c r="U250" s="1163"/>
      <c r="V250" s="1163"/>
      <c r="W250" s="1163"/>
      <c r="X250" s="1163"/>
      <c r="Y250" s="1163"/>
      <c r="Z250" s="1163"/>
      <c r="AA250" s="1163"/>
      <c r="AB250" s="1163"/>
      <c r="AC250" s="1163"/>
      <c r="AD250" s="1163"/>
      <c r="AE250" s="1163"/>
      <c r="AF250" s="1163"/>
      <c r="AG250" s="1163"/>
      <c r="AH250" s="1163"/>
      <c r="AI250" s="1163"/>
      <c r="AJ250" s="1163"/>
      <c r="AK250" s="1163"/>
      <c r="AL250" s="1163"/>
      <c r="AM250" s="1163"/>
      <c r="AN250" s="1163"/>
      <c r="AO250" s="1163"/>
      <c r="AP250" s="1051"/>
      <c r="AQ250" s="1051"/>
      <c r="AR250" s="1051"/>
      <c r="AS250" s="1051"/>
      <c r="AT250" s="1053"/>
      <c r="AU250" s="1054"/>
      <c r="AV250" s="1055"/>
      <c r="AW250" s="1176"/>
      <c r="AX250" s="1057"/>
      <c r="AY250" s="1038"/>
    </row>
    <row r="251" spans="1:51" ht="14.1" hidden="1" customHeight="1">
      <c r="A251" s="1017" t="s">
        <v>263</v>
      </c>
      <c r="B251" s="1059">
        <f>IF(A251="","＊＊＊＊＊＊＊＊＊＊",IF(ISNA(VLOOKUP(A251,参加ＴＭ,2,FALSE)),"",VLOOKUP(A251,参加ＴＭ,2,FALSE)))</f>
        <v>0</v>
      </c>
      <c r="C251" s="1164"/>
      <c r="D251" s="1124" t="str">
        <f>IF(C252="","",IF(C252=E252,"△",IF(C252&gt;E252,"○","×")))</f>
        <v/>
      </c>
      <c r="E251" s="1159"/>
      <c r="F251" s="1166"/>
      <c r="G251" s="1167"/>
      <c r="H251" s="1168"/>
      <c r="I251" s="1158"/>
      <c r="J251" s="1124" t="str">
        <f>IF(I252="","",IF(I252=K252,"△",IF(I252&gt;K252,"○","×")))</f>
        <v/>
      </c>
      <c r="K251" s="1159"/>
      <c r="L251" s="1158"/>
      <c r="M251" s="1124" t="str">
        <f>IF(L252="","",IF(L252=N252,"△",IF(L252&gt;N252,"○","×")))</f>
        <v/>
      </c>
      <c r="N251" s="1159"/>
      <c r="O251" s="1226"/>
      <c r="P251" s="1124"/>
      <c r="Q251" s="1159"/>
      <c r="R251" s="1159"/>
      <c r="S251" s="1159"/>
      <c r="T251" s="1159"/>
      <c r="U251" s="1159"/>
      <c r="V251" s="1159"/>
      <c r="W251" s="1159"/>
      <c r="X251" s="1159"/>
      <c r="Y251" s="1159"/>
      <c r="Z251" s="1159"/>
      <c r="AA251" s="1159"/>
      <c r="AB251" s="1159"/>
      <c r="AC251" s="1159"/>
      <c r="AD251" s="1159"/>
      <c r="AE251" s="1159"/>
      <c r="AF251" s="1159"/>
      <c r="AG251" s="1159"/>
      <c r="AH251" s="1159"/>
      <c r="AI251" s="1159"/>
      <c r="AJ251" s="1159"/>
      <c r="AK251" s="1159"/>
      <c r="AL251" s="1159"/>
      <c r="AM251" s="1159"/>
      <c r="AN251" s="1159"/>
      <c r="AO251" s="1159"/>
      <c r="AP251" s="1031">
        <f>COUNTIF($C251:$Q251,"○")</f>
        <v>0</v>
      </c>
      <c r="AQ251" s="1031">
        <f>COUNTIF($C251:$Q251,"△")</f>
        <v>0</v>
      </c>
      <c r="AR251" s="1031">
        <f>COUNTIF($C251:$Q251,"×")</f>
        <v>0</v>
      </c>
      <c r="AS251" s="1031">
        <f>AP251*2+AQ251</f>
        <v>0</v>
      </c>
      <c r="AT251" s="1033">
        <f>IF(ISERROR(C252+F252+I252+L252+O252),0,C252+F252+I252+L252+O252)</f>
        <v>0</v>
      </c>
      <c r="AU251" s="1034" t="s">
        <v>4</v>
      </c>
      <c r="AV251" s="1035">
        <f>IF(ISERROR(E252+H252+K252+N252+Q252),0,E252+H252+K252+N252+Q252)</f>
        <v>0</v>
      </c>
      <c r="AW251" s="1170" t="str">
        <f>IF(SUM(Pブロック)=500,"",RANK(AY251,Pブロック))</f>
        <v/>
      </c>
      <c r="AX251" s="1037"/>
      <c r="AY251" s="1038">
        <f>AS251*10000000+AT251*100000+AX251*100+(100-AV251)</f>
        <v>100</v>
      </c>
    </row>
    <row r="252" spans="1:51" ht="14.1" hidden="1" customHeight="1">
      <c r="A252" s="1017"/>
      <c r="B252" s="1063"/>
      <c r="C252" s="1162" t="str">
        <f>IF(H250="","",H250)</f>
        <v/>
      </c>
      <c r="D252" s="1044" t="s">
        <v>4</v>
      </c>
      <c r="E252" s="1163" t="str">
        <f>IF(F250="","",F250)</f>
        <v/>
      </c>
      <c r="F252" s="1172"/>
      <c r="G252" s="1173"/>
      <c r="H252" s="1174"/>
      <c r="I252" s="1162" t="str">
        <f>IF(ISERR(INDEX(予選成績,I251,K251*7-3)),"",IF(INDEX(予選成績,I251,K251*7-3)="","",INDEX(予選成績,I251,K251*7-3)))</f>
        <v/>
      </c>
      <c r="J252" s="1044" t="s">
        <v>4</v>
      </c>
      <c r="K252" s="1163" t="str">
        <f>IF(ISERR(INDEX(予選成績,I251,K251*7)),"",IF(INDEX(予選成績,I251,K251*7)="","",INDEX(予選成績,I251,K251*7)))</f>
        <v/>
      </c>
      <c r="L252" s="1162" t="str">
        <f>IF(ISERR(INDEX(予選成績,L251,N251*7-3)),"",IF(INDEX(予選成績,L251,N251*7-3)="","",INDEX(予選成績,L251,N251*7-3)))</f>
        <v/>
      </c>
      <c r="M252" s="1044" t="s">
        <v>4</v>
      </c>
      <c r="N252" s="1163" t="str">
        <f>IF(ISERR(INDEX(予選成績,L251,N251*7)),"",IF(INDEX(予選成績,L251,N251*7)="","",INDEX(予選成績,L251,N251*7)))</f>
        <v/>
      </c>
      <c r="O252" s="1162"/>
      <c r="P252" s="1044"/>
      <c r="Q252" s="1163"/>
      <c r="R252" s="1163"/>
      <c r="S252" s="1163"/>
      <c r="T252" s="1163"/>
      <c r="U252" s="1163"/>
      <c r="V252" s="1163"/>
      <c r="W252" s="1163"/>
      <c r="X252" s="1163"/>
      <c r="Y252" s="1163"/>
      <c r="Z252" s="1163"/>
      <c r="AA252" s="1163"/>
      <c r="AB252" s="1163"/>
      <c r="AC252" s="1163"/>
      <c r="AD252" s="1163"/>
      <c r="AE252" s="1163"/>
      <c r="AF252" s="1163"/>
      <c r="AG252" s="1163"/>
      <c r="AH252" s="1163"/>
      <c r="AI252" s="1163"/>
      <c r="AJ252" s="1163"/>
      <c r="AK252" s="1163"/>
      <c r="AL252" s="1163"/>
      <c r="AM252" s="1163"/>
      <c r="AN252" s="1163"/>
      <c r="AO252" s="1163"/>
      <c r="AP252" s="1051"/>
      <c r="AQ252" s="1051"/>
      <c r="AR252" s="1051"/>
      <c r="AS252" s="1051"/>
      <c r="AT252" s="1053"/>
      <c r="AU252" s="1054"/>
      <c r="AV252" s="1055"/>
      <c r="AW252" s="1176"/>
      <c r="AX252" s="1057"/>
      <c r="AY252" s="1038"/>
    </row>
    <row r="253" spans="1:51" ht="14.1" hidden="1" customHeight="1">
      <c r="A253" s="1017" t="s">
        <v>264</v>
      </c>
      <c r="B253" s="1059">
        <f>IF(A253="","＊＊＊＊＊＊＊＊＊＊",IF(ISNA(VLOOKUP(A253,参加ＴＭ,2,FALSE)),"",VLOOKUP(A253,参加ＴＭ,2,FALSE)))</f>
        <v>0</v>
      </c>
      <c r="C253" s="1164"/>
      <c r="D253" s="1124" t="str">
        <f>IF(C254="","",IF(C254=E254,"△",IF(C254&gt;E254,"○","×")))</f>
        <v/>
      </c>
      <c r="E253" s="1159"/>
      <c r="F253" s="1164"/>
      <c r="G253" s="1124" t="str">
        <f>IF(F254="","",IF(F254=H254,"△",IF(F254&gt;H254,"○","×")))</f>
        <v/>
      </c>
      <c r="H253" s="1159"/>
      <c r="I253" s="1166"/>
      <c r="J253" s="1167"/>
      <c r="K253" s="1168"/>
      <c r="L253" s="1158"/>
      <c r="M253" s="1124" t="str">
        <f>IF(L254="","",IF(L254=N254,"△",IF(L254&gt;N254,"○","×")))</f>
        <v/>
      </c>
      <c r="N253" s="1159"/>
      <c r="O253" s="1226"/>
      <c r="P253" s="1124"/>
      <c r="Q253" s="1159"/>
      <c r="R253" s="1159"/>
      <c r="S253" s="1159"/>
      <c r="T253" s="1159"/>
      <c r="U253" s="1159"/>
      <c r="V253" s="1159"/>
      <c r="W253" s="1159"/>
      <c r="X253" s="1159"/>
      <c r="Y253" s="1159"/>
      <c r="Z253" s="1159"/>
      <c r="AA253" s="1159"/>
      <c r="AB253" s="1159"/>
      <c r="AC253" s="1159"/>
      <c r="AD253" s="1159"/>
      <c r="AE253" s="1159"/>
      <c r="AF253" s="1159"/>
      <c r="AG253" s="1159"/>
      <c r="AH253" s="1159"/>
      <c r="AI253" s="1159"/>
      <c r="AJ253" s="1159"/>
      <c r="AK253" s="1159"/>
      <c r="AL253" s="1159"/>
      <c r="AM253" s="1159"/>
      <c r="AN253" s="1159"/>
      <c r="AO253" s="1159"/>
      <c r="AP253" s="1031">
        <f>COUNTIF($C253:$Q253,"○")</f>
        <v>0</v>
      </c>
      <c r="AQ253" s="1031">
        <f>COUNTIF($C253:$Q253,"△")</f>
        <v>0</v>
      </c>
      <c r="AR253" s="1031">
        <f>COUNTIF($C253:$Q253,"×")</f>
        <v>0</v>
      </c>
      <c r="AS253" s="1031">
        <f>AP253*2+AQ253</f>
        <v>0</v>
      </c>
      <c r="AT253" s="1033">
        <f>IF(ISERROR(C254+F254+I254+L254+O254),0,C254+F254+I254+L254+O254)</f>
        <v>0</v>
      </c>
      <c r="AU253" s="1034" t="s">
        <v>4</v>
      </c>
      <c r="AV253" s="1035">
        <f>IF(ISERROR(E254+H254+K254+N254+Q254),0,E254+H254+K254+N254+Q254)</f>
        <v>0</v>
      </c>
      <c r="AW253" s="1170" t="str">
        <f>IF(SUM(Pブロック)=500,"",RANK(AY253,Pブロック))</f>
        <v/>
      </c>
      <c r="AX253" s="1037"/>
      <c r="AY253" s="1038">
        <f>AS253*10000000+AT253*100000+AX253*100+(100-AV253)</f>
        <v>100</v>
      </c>
    </row>
    <row r="254" spans="1:51" ht="14.1" hidden="1" customHeight="1">
      <c r="A254" s="1017"/>
      <c r="B254" s="1063"/>
      <c r="C254" s="1162" t="str">
        <f>IF(K250="","",K250)</f>
        <v/>
      </c>
      <c r="D254" s="1044" t="s">
        <v>4</v>
      </c>
      <c r="E254" s="1163" t="str">
        <f>IF(I250="","",I250)</f>
        <v/>
      </c>
      <c r="F254" s="1162" t="str">
        <f>IF(K252="","",K252)</f>
        <v/>
      </c>
      <c r="G254" s="1044" t="s">
        <v>4</v>
      </c>
      <c r="H254" s="1163" t="str">
        <f>IF(I252="","",I252)</f>
        <v/>
      </c>
      <c r="I254" s="1172"/>
      <c r="J254" s="1173"/>
      <c r="K254" s="1174"/>
      <c r="L254" s="1162" t="str">
        <f>IF(ISERR(INDEX(予選成績,L253,N253*7-3)),"",IF(INDEX(予選成績,L253,N253*7-3)="","",INDEX(予選成績,L253,N253*7-3)))</f>
        <v/>
      </c>
      <c r="M254" s="1044" t="s">
        <v>4</v>
      </c>
      <c r="N254" s="1163" t="str">
        <f>IF(ISERR(INDEX(予選成績,L253,N253*7)),"",IF(INDEX(予選成績,L253,N253*7)="","",INDEX(予選成績,L253,N253*7)))</f>
        <v/>
      </c>
      <c r="O254" s="1162"/>
      <c r="P254" s="1044"/>
      <c r="Q254" s="1163"/>
      <c r="R254" s="1163"/>
      <c r="S254" s="1163"/>
      <c r="T254" s="1163"/>
      <c r="U254" s="1163"/>
      <c r="V254" s="1163"/>
      <c r="W254" s="1163"/>
      <c r="X254" s="1163"/>
      <c r="Y254" s="1163"/>
      <c r="Z254" s="1163"/>
      <c r="AA254" s="1163"/>
      <c r="AB254" s="1163"/>
      <c r="AC254" s="1163"/>
      <c r="AD254" s="1163"/>
      <c r="AE254" s="1163"/>
      <c r="AF254" s="1163"/>
      <c r="AG254" s="1163"/>
      <c r="AH254" s="1163"/>
      <c r="AI254" s="1163"/>
      <c r="AJ254" s="1163"/>
      <c r="AK254" s="1163"/>
      <c r="AL254" s="1163"/>
      <c r="AM254" s="1163"/>
      <c r="AN254" s="1163"/>
      <c r="AO254" s="1163"/>
      <c r="AP254" s="1051"/>
      <c r="AQ254" s="1051"/>
      <c r="AR254" s="1051"/>
      <c r="AS254" s="1051"/>
      <c r="AT254" s="1053"/>
      <c r="AU254" s="1054"/>
      <c r="AV254" s="1055"/>
      <c r="AW254" s="1176"/>
      <c r="AX254" s="1057"/>
      <c r="AY254" s="1038"/>
    </row>
    <row r="255" spans="1:51" ht="14.1" hidden="1" customHeight="1">
      <c r="A255" s="1017" t="s">
        <v>265</v>
      </c>
      <c r="B255" s="1059">
        <f>IF(A255="","＊＊＊＊＊＊＊＊＊＊",IF(ISNA(VLOOKUP(A255,参加ＴＭ,2,FALSE)),"",VLOOKUP(A255,参加ＴＭ,2,FALSE)))</f>
        <v>0</v>
      </c>
      <c r="C255" s="1164"/>
      <c r="D255" s="1124" t="str">
        <f>IF(C256="","",IF(C256=E256,"△",IF(C256&gt;E256,"○","×")))</f>
        <v/>
      </c>
      <c r="E255" s="1159"/>
      <c r="F255" s="1164"/>
      <c r="G255" s="1124" t="str">
        <f>IF(F256="","",IF(F256=H256,"△",IF(F256&gt;H256,"○","×")))</f>
        <v/>
      </c>
      <c r="H255" s="1159"/>
      <c r="I255" s="1164"/>
      <c r="J255" s="1124" t="str">
        <f>IF(I256="","",IF(I256=K256,"△",IF(I256&gt;K256,"○","×")))</f>
        <v/>
      </c>
      <c r="K255" s="1165"/>
      <c r="L255" s="1166"/>
      <c r="M255" s="1167"/>
      <c r="N255" s="1168"/>
      <c r="O255" s="1226"/>
      <c r="P255" s="1124"/>
      <c r="Q255" s="1159"/>
      <c r="R255" s="1159"/>
      <c r="S255" s="1159"/>
      <c r="T255" s="1159"/>
      <c r="U255" s="1159"/>
      <c r="V255" s="1159"/>
      <c r="W255" s="1159"/>
      <c r="X255" s="1159"/>
      <c r="Y255" s="1159"/>
      <c r="Z255" s="1159"/>
      <c r="AA255" s="1159"/>
      <c r="AB255" s="1159"/>
      <c r="AC255" s="1159"/>
      <c r="AD255" s="1159"/>
      <c r="AE255" s="1159"/>
      <c r="AF255" s="1159"/>
      <c r="AG255" s="1159"/>
      <c r="AH255" s="1159"/>
      <c r="AI255" s="1159"/>
      <c r="AJ255" s="1159"/>
      <c r="AK255" s="1159"/>
      <c r="AL255" s="1159"/>
      <c r="AM255" s="1159"/>
      <c r="AN255" s="1159"/>
      <c r="AO255" s="1159"/>
      <c r="AP255" s="1031">
        <f>COUNTIF($C255:$Q255,"○")</f>
        <v>0</v>
      </c>
      <c r="AQ255" s="1031">
        <f>COUNTIF($C255:$Q255,"△")</f>
        <v>0</v>
      </c>
      <c r="AR255" s="1031">
        <f>COUNTIF($C255:$Q255,"×")</f>
        <v>0</v>
      </c>
      <c r="AS255" s="1031">
        <f>AP255*2+AQ255</f>
        <v>0</v>
      </c>
      <c r="AT255" s="1033">
        <f>IF(ISERROR(C256+F256+I256+L256+O256),0,C256+F256+I256+L256+O256)</f>
        <v>0</v>
      </c>
      <c r="AU255" s="1034" t="s">
        <v>4</v>
      </c>
      <c r="AV255" s="1035">
        <f>IF(ISERROR(E256+H256+K256+N256+Q256),0,E256+H256+K256+N256+Q256)</f>
        <v>0</v>
      </c>
      <c r="AW255" s="1170" t="str">
        <f>IF(SUM(Pブロック)=500,"",RANK(AY255,Pブロック))</f>
        <v/>
      </c>
      <c r="AX255" s="1037"/>
      <c r="AY255" s="1038">
        <f>AS255*10000000+AT255*100000+AX255*100+(100-AV255)</f>
        <v>100</v>
      </c>
    </row>
    <row r="256" spans="1:51" ht="14.1" hidden="1" customHeight="1">
      <c r="A256" s="1017"/>
      <c r="B256" s="1063"/>
      <c r="C256" s="1162" t="str">
        <f>IF(N250="","",N250)</f>
        <v/>
      </c>
      <c r="D256" s="1044" t="s">
        <v>4</v>
      </c>
      <c r="E256" s="1163" t="str">
        <f>IF(L250="","",L250)</f>
        <v/>
      </c>
      <c r="F256" s="1162" t="str">
        <f>IF(N252="","",N252)</f>
        <v/>
      </c>
      <c r="G256" s="1044" t="s">
        <v>4</v>
      </c>
      <c r="H256" s="1163" t="str">
        <f>IF(L252="","",L252)</f>
        <v/>
      </c>
      <c r="I256" s="1162" t="str">
        <f>IF(N254="","",N254)</f>
        <v/>
      </c>
      <c r="J256" s="1044" t="s">
        <v>4</v>
      </c>
      <c r="K256" s="1171" t="str">
        <f>IF(L254="","",L254)</f>
        <v/>
      </c>
      <c r="L256" s="1172"/>
      <c r="M256" s="1173"/>
      <c r="N256" s="1174"/>
      <c r="O256" s="1162"/>
      <c r="P256" s="1044"/>
      <c r="Q256" s="1163"/>
      <c r="R256" s="1163"/>
      <c r="S256" s="1163"/>
      <c r="T256" s="1163"/>
      <c r="U256" s="1163"/>
      <c r="V256" s="1163"/>
      <c r="W256" s="1163"/>
      <c r="X256" s="1163"/>
      <c r="Y256" s="1163"/>
      <c r="Z256" s="1163"/>
      <c r="AA256" s="1163"/>
      <c r="AB256" s="1163"/>
      <c r="AC256" s="1163"/>
      <c r="AD256" s="1163"/>
      <c r="AE256" s="1163"/>
      <c r="AF256" s="1163"/>
      <c r="AG256" s="1163"/>
      <c r="AH256" s="1163"/>
      <c r="AI256" s="1163"/>
      <c r="AJ256" s="1163"/>
      <c r="AK256" s="1163"/>
      <c r="AL256" s="1163"/>
      <c r="AM256" s="1163"/>
      <c r="AN256" s="1163"/>
      <c r="AO256" s="1163"/>
      <c r="AP256" s="1051"/>
      <c r="AQ256" s="1051"/>
      <c r="AR256" s="1051"/>
      <c r="AS256" s="1051"/>
      <c r="AT256" s="1053"/>
      <c r="AU256" s="1054"/>
      <c r="AV256" s="1055"/>
      <c r="AW256" s="1176"/>
      <c r="AX256" s="1057"/>
      <c r="AY256" s="1038"/>
    </row>
    <row r="257" spans="1:51" ht="14.1" hidden="1" customHeight="1">
      <c r="A257" s="1017"/>
      <c r="B257" s="1059" t="str">
        <f>IF(A257="","＊＊＊＊＊＊＊＊＊＊",IF(ISNA(VLOOKUP(A257,参加ＴＭ,2,FALSE)),"",VLOOKUP(A257,参加ＴＭ,2,FALSE)))</f>
        <v>＊＊＊＊＊＊＊＊＊＊</v>
      </c>
      <c r="C257" s="1164"/>
      <c r="D257" s="1124" t="str">
        <f>IF(C258="","",IF(C258=E258,"△",IF(C258&gt;E258,"○","×")))</f>
        <v/>
      </c>
      <c r="E257" s="1159"/>
      <c r="F257" s="1164"/>
      <c r="G257" s="1124" t="str">
        <f>IF(F258="","",IF(F258=H258,"△",IF(F258&gt;H258,"○","×")))</f>
        <v/>
      </c>
      <c r="H257" s="1159"/>
      <c r="I257" s="1164"/>
      <c r="J257" s="1124" t="str">
        <f>IF(I258="","",IF(I258=K258,"△",IF(I258&gt;K258,"○","×")))</f>
        <v/>
      </c>
      <c r="K257" s="1165"/>
      <c r="L257" s="1164"/>
      <c r="M257" s="1124" t="str">
        <f>IF(L258="","",IF(L258=N258,"△",IF(L258&gt;N258,"○","×")))</f>
        <v/>
      </c>
      <c r="N257" s="1165"/>
      <c r="O257" s="1166"/>
      <c r="P257" s="1167"/>
      <c r="Q257" s="1168"/>
      <c r="R257" s="1221"/>
      <c r="S257" s="1221"/>
      <c r="T257" s="1221"/>
      <c r="U257" s="1221"/>
      <c r="V257" s="1221"/>
      <c r="W257" s="1221"/>
      <c r="X257" s="1221"/>
      <c r="Y257" s="1221"/>
      <c r="Z257" s="1221"/>
      <c r="AA257" s="1221"/>
      <c r="AB257" s="1221"/>
      <c r="AC257" s="1221"/>
      <c r="AD257" s="1221"/>
      <c r="AE257" s="1221"/>
      <c r="AF257" s="1221"/>
      <c r="AG257" s="1221"/>
      <c r="AH257" s="1221"/>
      <c r="AI257" s="1221"/>
      <c r="AJ257" s="1221"/>
      <c r="AK257" s="1221"/>
      <c r="AL257" s="1221"/>
      <c r="AM257" s="1221"/>
      <c r="AN257" s="1221"/>
      <c r="AO257" s="1221"/>
      <c r="AP257" s="1031">
        <f>COUNTIF($C257:$Q257,"○")</f>
        <v>0</v>
      </c>
      <c r="AQ257" s="1031">
        <f>COUNTIF($C257:$Q257,"△")</f>
        <v>0</v>
      </c>
      <c r="AR257" s="1031">
        <f>COUNTIF($C257:$Q257,"×")</f>
        <v>0</v>
      </c>
      <c r="AS257" s="1031">
        <f>AP257*2+AQ257</f>
        <v>0</v>
      </c>
      <c r="AT257" s="1033">
        <f>IF(ISERROR(C258+F258+I258+L258+O258),0,C258+F258+I258+L258+O258)</f>
        <v>0</v>
      </c>
      <c r="AU257" s="1034" t="s">
        <v>4</v>
      </c>
      <c r="AV257" s="1035">
        <f>IF(ISERROR(E258+H258+K258+N258+Q258),0,E258+H258+K258+N258+Q258)</f>
        <v>0</v>
      </c>
      <c r="AW257" s="1170" t="str">
        <f>IF(SUM(Pブロック)=500,"",RANK(AY257,Pブロック))</f>
        <v/>
      </c>
      <c r="AX257" s="1037"/>
      <c r="AY257" s="1038">
        <f>AS257*10000000+AT257*100000+AX257*100+(100-AV257)</f>
        <v>100</v>
      </c>
    </row>
    <row r="258" spans="1:51" ht="14.1" hidden="1" customHeight="1">
      <c r="A258" s="1017"/>
      <c r="B258" s="1063"/>
      <c r="C258" s="1162" t="str">
        <f>IF(Q250="","",Q250)</f>
        <v/>
      </c>
      <c r="D258" s="1044" t="s">
        <v>4</v>
      </c>
      <c r="E258" s="1163" t="str">
        <f>IF(O250="","",O250)</f>
        <v/>
      </c>
      <c r="F258" s="1162" t="str">
        <f>IF(Q252="","",Q252)</f>
        <v/>
      </c>
      <c r="G258" s="1044" t="s">
        <v>4</v>
      </c>
      <c r="H258" s="1163" t="str">
        <f>IF(O252="","",O252)</f>
        <v/>
      </c>
      <c r="I258" s="1162" t="str">
        <f>IF(Q254="","",Q254)</f>
        <v/>
      </c>
      <c r="J258" s="1044" t="s">
        <v>4</v>
      </c>
      <c r="K258" s="1171" t="str">
        <f>IF(O254="","",O254)</f>
        <v/>
      </c>
      <c r="L258" s="1162" t="str">
        <f>IF(Q256="","",Q256)</f>
        <v/>
      </c>
      <c r="M258" s="1044" t="s">
        <v>4</v>
      </c>
      <c r="N258" s="1171" t="str">
        <f>IF(O256="","",O256)</f>
        <v/>
      </c>
      <c r="O258" s="1172"/>
      <c r="P258" s="1173"/>
      <c r="Q258" s="1174"/>
      <c r="R258" s="1223"/>
      <c r="S258" s="1223"/>
      <c r="T258" s="1223"/>
      <c r="U258" s="1223"/>
      <c r="V258" s="1223"/>
      <c r="W258" s="1223"/>
      <c r="X258" s="1223"/>
      <c r="Y258" s="1223"/>
      <c r="Z258" s="1223"/>
      <c r="AA258" s="1223"/>
      <c r="AB258" s="1223"/>
      <c r="AC258" s="1223"/>
      <c r="AD258" s="1223"/>
      <c r="AE258" s="1223"/>
      <c r="AF258" s="1223"/>
      <c r="AG258" s="1223"/>
      <c r="AH258" s="1223"/>
      <c r="AI258" s="1223"/>
      <c r="AJ258" s="1223"/>
      <c r="AK258" s="1223"/>
      <c r="AL258" s="1223"/>
      <c r="AM258" s="1223"/>
      <c r="AN258" s="1223"/>
      <c r="AO258" s="1223"/>
      <c r="AP258" s="1051"/>
      <c r="AQ258" s="1051"/>
      <c r="AR258" s="1051"/>
      <c r="AS258" s="1051"/>
      <c r="AT258" s="1053"/>
      <c r="AU258" s="1054"/>
      <c r="AV258" s="1055"/>
      <c r="AW258" s="1176"/>
      <c r="AX258" s="1057"/>
      <c r="AY258" s="1038"/>
    </row>
    <row r="259" spans="1:51" ht="14.1" hidden="1" customHeight="1">
      <c r="A259" s="1128"/>
      <c r="B259" s="1129"/>
      <c r="O259" s="1128"/>
      <c r="P259" s="1128"/>
      <c r="Q259" s="1128"/>
      <c r="R259" s="1128"/>
      <c r="S259" s="1128"/>
      <c r="T259" s="1128"/>
      <c r="U259" s="1128"/>
      <c r="V259" s="1128"/>
      <c r="W259" s="1128"/>
      <c r="X259" s="1128"/>
      <c r="Y259" s="1128"/>
      <c r="Z259" s="1128"/>
      <c r="AA259" s="1128"/>
      <c r="AB259" s="1128"/>
      <c r="AC259" s="1128"/>
      <c r="AD259" s="1128"/>
      <c r="AE259" s="1128"/>
      <c r="AF259" s="1128"/>
      <c r="AG259" s="1128"/>
      <c r="AH259" s="1128"/>
      <c r="AI259" s="1128"/>
      <c r="AJ259" s="1128"/>
      <c r="AK259" s="1128"/>
      <c r="AL259" s="1128"/>
      <c r="AM259" s="1128"/>
      <c r="AN259" s="1128"/>
      <c r="AO259" s="1128"/>
      <c r="AP259" s="1131"/>
      <c r="AQ259" s="1131"/>
      <c r="AR259" s="1131"/>
      <c r="AS259" s="1131"/>
      <c r="AT259" s="1007"/>
      <c r="AU259" s="1132"/>
      <c r="AV259" s="1007"/>
      <c r="AW259" s="531"/>
      <c r="AX259" s="1133"/>
      <c r="AY259" s="1128"/>
    </row>
    <row r="260" spans="1:51" ht="14.1" hidden="1" customHeight="1">
      <c r="A260" s="1128"/>
      <c r="B260" s="1129"/>
      <c r="O260" s="1128"/>
      <c r="P260" s="1128"/>
      <c r="Q260" s="1128"/>
      <c r="R260" s="1128"/>
      <c r="S260" s="1128"/>
      <c r="T260" s="1128"/>
      <c r="U260" s="1128"/>
      <c r="V260" s="1128"/>
      <c r="W260" s="1128"/>
      <c r="X260" s="1128"/>
      <c r="Y260" s="1128"/>
      <c r="Z260" s="1128"/>
      <c r="AA260" s="1128"/>
      <c r="AB260" s="1128"/>
      <c r="AC260" s="1128"/>
      <c r="AD260" s="1128"/>
      <c r="AE260" s="1128"/>
      <c r="AF260" s="1128"/>
      <c r="AG260" s="1128"/>
      <c r="AH260" s="1128"/>
      <c r="AI260" s="1128"/>
      <c r="AJ260" s="1128"/>
      <c r="AK260" s="1128"/>
      <c r="AL260" s="1128"/>
      <c r="AM260" s="1128"/>
      <c r="AN260" s="1128"/>
      <c r="AO260" s="1128"/>
      <c r="AP260" s="1131"/>
      <c r="AQ260" s="1131"/>
      <c r="AR260" s="1131"/>
      <c r="AS260" s="1131"/>
      <c r="AT260" s="1007"/>
      <c r="AU260" s="1132"/>
      <c r="AV260" s="1007"/>
      <c r="AW260" s="531"/>
      <c r="AX260" s="1133"/>
      <c r="AY260" s="1128"/>
    </row>
    <row r="261" spans="1:51" ht="14.1" hidden="1" customHeight="1"/>
    <row r="262" spans="1:51" s="258" customFormat="1" ht="16.7" hidden="1" customHeight="1">
      <c r="A262" s="1005" t="s">
        <v>428</v>
      </c>
      <c r="B262" s="1006"/>
      <c r="D262" s="652"/>
      <c r="G262" s="652"/>
      <c r="J262" s="652"/>
      <c r="M262" s="652"/>
      <c r="P262" s="652"/>
      <c r="AT262" s="1007"/>
      <c r="AU262" s="1008"/>
      <c r="AV262" s="1007"/>
      <c r="AW262" s="1006"/>
      <c r="AX262" s="1006"/>
    </row>
    <row r="263" spans="1:51" s="258" customFormat="1" ht="14.1" hidden="1" customHeight="1">
      <c r="A263" s="1010" t="s">
        <v>5</v>
      </c>
      <c r="B263" s="1010"/>
      <c r="C263" s="1010">
        <v>1</v>
      </c>
      <c r="D263" s="1010"/>
      <c r="E263" s="1010"/>
      <c r="F263" s="1010">
        <v>2</v>
      </c>
      <c r="G263" s="1010"/>
      <c r="H263" s="1010"/>
      <c r="I263" s="1010">
        <v>3</v>
      </c>
      <c r="J263" s="1010"/>
      <c r="K263" s="1010"/>
      <c r="L263" s="1010">
        <v>4</v>
      </c>
      <c r="M263" s="1010"/>
      <c r="N263" s="1010"/>
      <c r="O263" s="1010"/>
      <c r="P263" s="1010"/>
      <c r="Q263" s="1010"/>
      <c r="R263" s="1015"/>
      <c r="S263" s="1015"/>
      <c r="T263" s="1015"/>
      <c r="U263" s="1015"/>
      <c r="V263" s="1015"/>
      <c r="W263" s="1015"/>
      <c r="X263" s="1015"/>
      <c r="Y263" s="1015"/>
      <c r="Z263" s="1015"/>
      <c r="AA263" s="1015"/>
      <c r="AB263" s="1015"/>
      <c r="AC263" s="1015"/>
      <c r="AD263" s="1015"/>
      <c r="AE263" s="1015"/>
      <c r="AF263" s="1015"/>
      <c r="AG263" s="1015"/>
      <c r="AH263" s="1015"/>
      <c r="AI263" s="1015"/>
      <c r="AJ263" s="1015"/>
      <c r="AK263" s="1015"/>
      <c r="AL263" s="1015"/>
      <c r="AM263" s="1015"/>
      <c r="AN263" s="1015"/>
      <c r="AO263" s="1015"/>
      <c r="AP263" s="1015" t="s">
        <v>1</v>
      </c>
      <c r="AQ263" s="1015" t="s">
        <v>2</v>
      </c>
      <c r="AR263" s="1015" t="s">
        <v>3</v>
      </c>
      <c r="AS263" s="1015" t="s">
        <v>0</v>
      </c>
      <c r="AT263" s="1010" t="s">
        <v>7</v>
      </c>
      <c r="AU263" s="1010"/>
      <c r="AV263" s="1010"/>
      <c r="AW263" s="1016" t="s">
        <v>6</v>
      </c>
      <c r="AX263" s="1016" t="s">
        <v>42</v>
      </c>
    </row>
    <row r="264" spans="1:51" ht="14.1" hidden="1" customHeight="1">
      <c r="A264" s="1017" t="s">
        <v>392</v>
      </c>
      <c r="B264" s="1059">
        <f>IF(A264="","＊＊＊＊＊＊＊＊＊＊",IF(ISNA(VLOOKUP(A264,参加ＴＭ,2,FALSE)),"",VLOOKUP(A264,参加ＴＭ,2,FALSE)))</f>
        <v>0</v>
      </c>
      <c r="C264" s="1166"/>
      <c r="D264" s="1167"/>
      <c r="E264" s="1168"/>
      <c r="F264" s="1158"/>
      <c r="G264" s="1124" t="str">
        <f>IF(F265="","",IF(F265=H265,"△",IF(F265&gt;H265,"○","×")))</f>
        <v/>
      </c>
      <c r="H264" s="1159"/>
      <c r="I264" s="1158"/>
      <c r="J264" s="1124" t="str">
        <f>IF(I265="","",IF(I265=K265,"△",IF(I265&gt;K265,"○","×")))</f>
        <v/>
      </c>
      <c r="K264" s="1159"/>
      <c r="L264" s="1158"/>
      <c r="M264" s="1124" t="str">
        <f>IF(L265="","",IF(L265=N265,"△",IF(L265&gt;N265,"○","×")))</f>
        <v/>
      </c>
      <c r="N264" s="1159"/>
      <c r="O264" s="1226"/>
      <c r="P264" s="1124"/>
      <c r="Q264" s="1159"/>
      <c r="R264" s="1159"/>
      <c r="S264" s="1159"/>
      <c r="T264" s="1159"/>
      <c r="U264" s="1159"/>
      <c r="V264" s="1159"/>
      <c r="W264" s="1159"/>
      <c r="X264" s="1159"/>
      <c r="Y264" s="1159"/>
      <c r="Z264" s="1159"/>
      <c r="AA264" s="1159"/>
      <c r="AB264" s="1159"/>
      <c r="AC264" s="1159"/>
      <c r="AD264" s="1159"/>
      <c r="AE264" s="1159"/>
      <c r="AF264" s="1159"/>
      <c r="AG264" s="1159"/>
      <c r="AH264" s="1159"/>
      <c r="AI264" s="1159"/>
      <c r="AJ264" s="1159"/>
      <c r="AK264" s="1159"/>
      <c r="AL264" s="1159"/>
      <c r="AM264" s="1159"/>
      <c r="AN264" s="1159"/>
      <c r="AO264" s="1159"/>
      <c r="AP264" s="1031">
        <f>COUNTIF($C264:$Q264,"○")</f>
        <v>0</v>
      </c>
      <c r="AQ264" s="1031">
        <f>COUNTIF($C264:$Q264,"△")</f>
        <v>0</v>
      </c>
      <c r="AR264" s="1031">
        <f>COUNTIF($C264:$Q264,"×")</f>
        <v>0</v>
      </c>
      <c r="AS264" s="1031">
        <f>AP264*2+AQ264</f>
        <v>0</v>
      </c>
      <c r="AT264" s="1033">
        <f>IF(ISERROR(C265+F265+I265+L265+O265),0,C265+F265+I265+L265+O265)</f>
        <v>0</v>
      </c>
      <c r="AU264" s="1034" t="s">
        <v>4</v>
      </c>
      <c r="AV264" s="1035">
        <f>IF(ISERROR(E265+H265+K265+N265+Q265),0,E265+H265+K265+N265+Q265)</f>
        <v>0</v>
      </c>
      <c r="AW264" s="1170" t="str">
        <f>IF(SUM(Qブロック)=500,"",RANK(AY264,Qブロック))</f>
        <v/>
      </c>
      <c r="AX264" s="1037"/>
      <c r="AY264" s="1038">
        <f>AS264*10000000+AT264*100000+AX264*100+(100-AV264)</f>
        <v>100</v>
      </c>
    </row>
    <row r="265" spans="1:51" ht="14.1" hidden="1" customHeight="1">
      <c r="A265" s="1017"/>
      <c r="B265" s="1063"/>
      <c r="C265" s="1172"/>
      <c r="D265" s="1173"/>
      <c r="E265" s="1174"/>
      <c r="F265" s="1162" t="str">
        <f>IF(ISERR(INDEX(予選成績,F264,H264*7-3)),"",IF(INDEX(予選成績,F264,H264*7-3)="","",INDEX(予選成績,F264,H264*7-3)))</f>
        <v/>
      </c>
      <c r="G265" s="1044" t="s">
        <v>4</v>
      </c>
      <c r="H265" s="1163" t="str">
        <f>IF(ISERR(INDEX(予選成績,F264,H264*7)),"",IF(INDEX(予選成績,F264,H264*7)="","",INDEX(予選成績,F264,H264*7)))</f>
        <v/>
      </c>
      <c r="I265" s="1162" t="str">
        <f>IF(ISERR(INDEX(予選成績,I264,K264*7-3)),"",IF(INDEX(予選成績,I264,K264*7-3)="","",INDEX(予選成績,I264,K264*7-3)))</f>
        <v/>
      </c>
      <c r="J265" s="1044" t="s">
        <v>4</v>
      </c>
      <c r="K265" s="1163" t="str">
        <f>IF(ISERR(INDEX(予選成績,I264,K264*7)),"",IF(INDEX(予選成績,I264,K264*7)="","",INDEX(予選成績,I264,K264*7)))</f>
        <v/>
      </c>
      <c r="L265" s="1162" t="str">
        <f>IF(ISERR(INDEX(予選成績,L264,N264*7-3)),"",IF(INDEX(予選成績,L264,N264*7-3)="","",INDEX(予選成績,L264,N264*7-3)))</f>
        <v/>
      </c>
      <c r="M265" s="1044" t="s">
        <v>4</v>
      </c>
      <c r="N265" s="1163" t="str">
        <f>IF(ISERR(INDEX(予選成績,L264,N264*7)),"",IF(INDEX(予選成績,L264,N264*7)="","",INDEX(予選成績,L264,N264*7)))</f>
        <v/>
      </c>
      <c r="O265" s="1162"/>
      <c r="P265" s="1044"/>
      <c r="Q265" s="1163"/>
      <c r="R265" s="1163"/>
      <c r="S265" s="1163"/>
      <c r="T265" s="1163"/>
      <c r="U265" s="1163"/>
      <c r="V265" s="1163"/>
      <c r="W265" s="1163"/>
      <c r="X265" s="1163"/>
      <c r="Y265" s="1163"/>
      <c r="Z265" s="1163"/>
      <c r="AA265" s="1163"/>
      <c r="AB265" s="1163"/>
      <c r="AC265" s="1163"/>
      <c r="AD265" s="1163"/>
      <c r="AE265" s="1163"/>
      <c r="AF265" s="1163"/>
      <c r="AG265" s="1163"/>
      <c r="AH265" s="1163"/>
      <c r="AI265" s="1163"/>
      <c r="AJ265" s="1163"/>
      <c r="AK265" s="1163"/>
      <c r="AL265" s="1163"/>
      <c r="AM265" s="1163"/>
      <c r="AN265" s="1163"/>
      <c r="AO265" s="1163"/>
      <c r="AP265" s="1051"/>
      <c r="AQ265" s="1051"/>
      <c r="AR265" s="1051"/>
      <c r="AS265" s="1051"/>
      <c r="AT265" s="1053"/>
      <c r="AU265" s="1054"/>
      <c r="AV265" s="1055"/>
      <c r="AW265" s="1176"/>
      <c r="AX265" s="1057"/>
      <c r="AY265" s="1038"/>
    </row>
    <row r="266" spans="1:51" ht="14.1" hidden="1" customHeight="1">
      <c r="A266" s="1017" t="s">
        <v>393</v>
      </c>
      <c r="B266" s="1059">
        <f>IF(A266="","＊＊＊＊＊＊＊＊＊＊",IF(ISNA(VLOOKUP(A266,参加ＴＭ,2,FALSE)),"",VLOOKUP(A266,参加ＴＭ,2,FALSE)))</f>
        <v>0</v>
      </c>
      <c r="C266" s="1164"/>
      <c r="D266" s="1124" t="str">
        <f>IF(C267="","",IF(C267=E267,"△",IF(C267&gt;E267,"○","×")))</f>
        <v/>
      </c>
      <c r="E266" s="1159"/>
      <c r="F266" s="1166"/>
      <c r="G266" s="1167"/>
      <c r="H266" s="1168"/>
      <c r="I266" s="1158"/>
      <c r="J266" s="1124" t="str">
        <f>IF(I267="","",IF(I267=K267,"△",IF(I267&gt;K267,"○","×")))</f>
        <v/>
      </c>
      <c r="K266" s="1159"/>
      <c r="L266" s="1158"/>
      <c r="M266" s="1124" t="str">
        <f>IF(L267="","",IF(L267=N267,"△",IF(L267&gt;N267,"○","×")))</f>
        <v/>
      </c>
      <c r="N266" s="1159"/>
      <c r="O266" s="1226"/>
      <c r="P266" s="1124"/>
      <c r="Q266" s="1159"/>
      <c r="R266" s="1159"/>
      <c r="S266" s="1159"/>
      <c r="T266" s="1159"/>
      <c r="U266" s="1159"/>
      <c r="V266" s="1159"/>
      <c r="W266" s="1159"/>
      <c r="X266" s="1159"/>
      <c r="Y266" s="1159"/>
      <c r="Z266" s="1159"/>
      <c r="AA266" s="1159"/>
      <c r="AB266" s="1159"/>
      <c r="AC266" s="1159"/>
      <c r="AD266" s="1159"/>
      <c r="AE266" s="1159"/>
      <c r="AF266" s="1159"/>
      <c r="AG266" s="1159"/>
      <c r="AH266" s="1159"/>
      <c r="AI266" s="1159"/>
      <c r="AJ266" s="1159"/>
      <c r="AK266" s="1159"/>
      <c r="AL266" s="1159"/>
      <c r="AM266" s="1159"/>
      <c r="AN266" s="1159"/>
      <c r="AO266" s="1159"/>
      <c r="AP266" s="1031">
        <f>COUNTIF($C266:$Q266,"○")</f>
        <v>0</v>
      </c>
      <c r="AQ266" s="1031">
        <f>COUNTIF($C266:$Q266,"△")</f>
        <v>0</v>
      </c>
      <c r="AR266" s="1031">
        <f>COUNTIF($C266:$Q266,"×")</f>
        <v>0</v>
      </c>
      <c r="AS266" s="1031">
        <f>AP266*2+AQ266</f>
        <v>0</v>
      </c>
      <c r="AT266" s="1033">
        <f>IF(ISERROR(C267+F267+I267+L267+O267),0,C267+F267+I267+L267+O267)</f>
        <v>0</v>
      </c>
      <c r="AU266" s="1034" t="s">
        <v>4</v>
      </c>
      <c r="AV266" s="1035">
        <f>IF(ISERROR(E267+H267+K267+N267+Q267),0,E267+H267+K267+N267+Q267)</f>
        <v>0</v>
      </c>
      <c r="AW266" s="1170" t="str">
        <f>IF(SUM(Qブロック)=500,"",RANK(AY266,Qブロック))</f>
        <v/>
      </c>
      <c r="AX266" s="1037"/>
      <c r="AY266" s="1038">
        <f>AS266*10000000+AT266*100000+AX266*100+(100-AV266)</f>
        <v>100</v>
      </c>
    </row>
    <row r="267" spans="1:51" ht="14.1" hidden="1" customHeight="1">
      <c r="A267" s="1017"/>
      <c r="B267" s="1063"/>
      <c r="C267" s="1162" t="str">
        <f>IF(H265="","",H265)</f>
        <v/>
      </c>
      <c r="D267" s="1044" t="s">
        <v>4</v>
      </c>
      <c r="E267" s="1163" t="str">
        <f>IF(F265="","",F265)</f>
        <v/>
      </c>
      <c r="F267" s="1172"/>
      <c r="G267" s="1173"/>
      <c r="H267" s="1174"/>
      <c r="I267" s="1162" t="str">
        <f>IF(ISERR(INDEX(予選成績,I266,K266*7-3)),"",IF(INDEX(予選成績,I266,K266*7-3)="","",INDEX(予選成績,I266,K266*7-3)))</f>
        <v/>
      </c>
      <c r="J267" s="1044" t="s">
        <v>4</v>
      </c>
      <c r="K267" s="1163" t="str">
        <f>IF(ISERR(INDEX(予選成績,I266,K266*7)),"",IF(INDEX(予選成績,I266,K266*7)="","",INDEX(予選成績,I266,K266*7)))</f>
        <v/>
      </c>
      <c r="L267" s="1162" t="str">
        <f>IF(ISERR(INDEX(予選成績,L266,N266*7-3)),"",IF(INDEX(予選成績,L266,N266*7-3)="","",INDEX(予選成績,L266,N266*7-3)))</f>
        <v/>
      </c>
      <c r="M267" s="1044" t="s">
        <v>4</v>
      </c>
      <c r="N267" s="1163" t="str">
        <f>IF(ISERR(INDEX(予選成績,L266,N266*7)),"",IF(INDEX(予選成績,L266,N266*7)="","",INDEX(予選成績,L266,N266*7)))</f>
        <v/>
      </c>
      <c r="O267" s="1162"/>
      <c r="P267" s="1044"/>
      <c r="Q267" s="1163"/>
      <c r="R267" s="1163"/>
      <c r="S267" s="1163"/>
      <c r="T267" s="1163"/>
      <c r="U267" s="1163"/>
      <c r="V267" s="1163"/>
      <c r="W267" s="1163"/>
      <c r="X267" s="1163"/>
      <c r="Y267" s="1163"/>
      <c r="Z267" s="1163"/>
      <c r="AA267" s="1163"/>
      <c r="AB267" s="1163"/>
      <c r="AC267" s="1163"/>
      <c r="AD267" s="1163"/>
      <c r="AE267" s="1163"/>
      <c r="AF267" s="1163"/>
      <c r="AG267" s="1163"/>
      <c r="AH267" s="1163"/>
      <c r="AI267" s="1163"/>
      <c r="AJ267" s="1163"/>
      <c r="AK267" s="1163"/>
      <c r="AL267" s="1163"/>
      <c r="AM267" s="1163"/>
      <c r="AN267" s="1163"/>
      <c r="AO267" s="1163"/>
      <c r="AP267" s="1051"/>
      <c r="AQ267" s="1051"/>
      <c r="AR267" s="1051"/>
      <c r="AS267" s="1051"/>
      <c r="AT267" s="1053"/>
      <c r="AU267" s="1054"/>
      <c r="AV267" s="1055"/>
      <c r="AW267" s="1176"/>
      <c r="AX267" s="1057"/>
      <c r="AY267" s="1038"/>
    </row>
    <row r="268" spans="1:51" ht="14.1" hidden="1" customHeight="1">
      <c r="A268" s="1017" t="s">
        <v>394</v>
      </c>
      <c r="B268" s="1059">
        <f>IF(A268="","＊＊＊＊＊＊＊＊＊＊",IF(ISNA(VLOOKUP(A268,参加ＴＭ,2,FALSE)),"",VLOOKUP(A268,参加ＴＭ,2,FALSE)))</f>
        <v>0</v>
      </c>
      <c r="C268" s="1164"/>
      <c r="D268" s="1124" t="str">
        <f>IF(C269="","",IF(C269=E269,"△",IF(C269&gt;E269,"○","×")))</f>
        <v/>
      </c>
      <c r="E268" s="1159"/>
      <c r="F268" s="1164"/>
      <c r="G268" s="1124" t="str">
        <f>IF(F269="","",IF(F269=H269,"△",IF(F269&gt;H269,"○","×")))</f>
        <v/>
      </c>
      <c r="H268" s="1159"/>
      <c r="I268" s="1166"/>
      <c r="J268" s="1167"/>
      <c r="K268" s="1168"/>
      <c r="L268" s="1158"/>
      <c r="M268" s="1124" t="str">
        <f>IF(L269="","",IF(L269=N269,"△",IF(L269&gt;N269,"○","×")))</f>
        <v/>
      </c>
      <c r="N268" s="1159"/>
      <c r="O268" s="1226"/>
      <c r="P268" s="1124"/>
      <c r="Q268" s="1159"/>
      <c r="R268" s="1159"/>
      <c r="S268" s="1159"/>
      <c r="T268" s="1159"/>
      <c r="U268" s="1159"/>
      <c r="V268" s="1159"/>
      <c r="W268" s="1159"/>
      <c r="X268" s="1159"/>
      <c r="Y268" s="1159"/>
      <c r="Z268" s="1159"/>
      <c r="AA268" s="1159"/>
      <c r="AB268" s="1159"/>
      <c r="AC268" s="1159"/>
      <c r="AD268" s="1159"/>
      <c r="AE268" s="1159"/>
      <c r="AF268" s="1159"/>
      <c r="AG268" s="1159"/>
      <c r="AH268" s="1159"/>
      <c r="AI268" s="1159"/>
      <c r="AJ268" s="1159"/>
      <c r="AK268" s="1159"/>
      <c r="AL268" s="1159"/>
      <c r="AM268" s="1159"/>
      <c r="AN268" s="1159"/>
      <c r="AO268" s="1159"/>
      <c r="AP268" s="1031">
        <f>COUNTIF($C268:$Q268,"○")</f>
        <v>0</v>
      </c>
      <c r="AQ268" s="1031">
        <f>COUNTIF($C268:$Q268,"△")</f>
        <v>0</v>
      </c>
      <c r="AR268" s="1031">
        <f>COUNTIF($C268:$Q268,"×")</f>
        <v>0</v>
      </c>
      <c r="AS268" s="1031">
        <f>AP268*2+AQ268</f>
        <v>0</v>
      </c>
      <c r="AT268" s="1033">
        <f>IF(ISERROR(C269+F269+I269+L269+O269),0,C269+F269+I269+L269+O269)</f>
        <v>0</v>
      </c>
      <c r="AU268" s="1034" t="s">
        <v>4</v>
      </c>
      <c r="AV268" s="1035">
        <f>IF(ISERROR(E269+H269+K269+N269+Q269),0,E269+H269+K269+N269+Q269)</f>
        <v>0</v>
      </c>
      <c r="AW268" s="1170" t="str">
        <f>IF(SUM(Qブロック)=500,"",RANK(AY268,Qブロック))</f>
        <v/>
      </c>
      <c r="AX268" s="1037"/>
      <c r="AY268" s="1038">
        <f>AS268*10000000+AT268*100000+AX268*100+(100-AV268)</f>
        <v>100</v>
      </c>
    </row>
    <row r="269" spans="1:51" ht="14.1" hidden="1" customHeight="1">
      <c r="A269" s="1017"/>
      <c r="B269" s="1063"/>
      <c r="C269" s="1162" t="str">
        <f>IF(K265="","",K265)</f>
        <v/>
      </c>
      <c r="D269" s="1044" t="s">
        <v>4</v>
      </c>
      <c r="E269" s="1163" t="str">
        <f>IF(I265="","",I265)</f>
        <v/>
      </c>
      <c r="F269" s="1162" t="str">
        <f>IF(K267="","",K267)</f>
        <v/>
      </c>
      <c r="G269" s="1044" t="s">
        <v>4</v>
      </c>
      <c r="H269" s="1163" t="str">
        <f>IF(I267="","",I267)</f>
        <v/>
      </c>
      <c r="I269" s="1172"/>
      <c r="J269" s="1173"/>
      <c r="K269" s="1174"/>
      <c r="L269" s="1162" t="str">
        <f>IF(ISERR(INDEX(予選成績,L268,N268*7-3)),"",IF(INDEX(予選成績,L268,N268*7-3)="","",INDEX(予選成績,L268,N268*7-3)))</f>
        <v/>
      </c>
      <c r="M269" s="1044" t="s">
        <v>4</v>
      </c>
      <c r="N269" s="1163" t="str">
        <f>IF(ISERR(INDEX(予選成績,L268,N268*7)),"",IF(INDEX(予選成績,L268,N268*7)="","",INDEX(予選成績,L268,N268*7)))</f>
        <v/>
      </c>
      <c r="O269" s="1162"/>
      <c r="P269" s="1044"/>
      <c r="Q269" s="1163"/>
      <c r="R269" s="1163"/>
      <c r="S269" s="1163"/>
      <c r="T269" s="1163"/>
      <c r="U269" s="1163"/>
      <c r="V269" s="1163"/>
      <c r="W269" s="1163"/>
      <c r="X269" s="1163"/>
      <c r="Y269" s="1163"/>
      <c r="Z269" s="1163"/>
      <c r="AA269" s="1163"/>
      <c r="AB269" s="1163"/>
      <c r="AC269" s="1163"/>
      <c r="AD269" s="1163"/>
      <c r="AE269" s="1163"/>
      <c r="AF269" s="1163"/>
      <c r="AG269" s="1163"/>
      <c r="AH269" s="1163"/>
      <c r="AI269" s="1163"/>
      <c r="AJ269" s="1163"/>
      <c r="AK269" s="1163"/>
      <c r="AL269" s="1163"/>
      <c r="AM269" s="1163"/>
      <c r="AN269" s="1163"/>
      <c r="AO269" s="1163"/>
      <c r="AP269" s="1051"/>
      <c r="AQ269" s="1051"/>
      <c r="AR269" s="1051"/>
      <c r="AS269" s="1051"/>
      <c r="AT269" s="1053"/>
      <c r="AU269" s="1054"/>
      <c r="AV269" s="1055"/>
      <c r="AW269" s="1176"/>
      <c r="AX269" s="1057"/>
      <c r="AY269" s="1038"/>
    </row>
    <row r="270" spans="1:51" ht="14.1" hidden="1" customHeight="1">
      <c r="A270" s="1017" t="s">
        <v>395</v>
      </c>
      <c r="B270" s="1059">
        <f>IF(A270="","＊＊＊＊＊＊＊＊＊＊",IF(ISNA(VLOOKUP(A270,参加ＴＭ,2,FALSE)),"",VLOOKUP(A270,参加ＴＭ,2,FALSE)))</f>
        <v>0</v>
      </c>
      <c r="C270" s="1164"/>
      <c r="D270" s="1124" t="str">
        <f>IF(C271="","",IF(C271=E271,"△",IF(C271&gt;E271,"○","×")))</f>
        <v/>
      </c>
      <c r="E270" s="1159"/>
      <c r="F270" s="1164"/>
      <c r="G270" s="1124" t="str">
        <f>IF(F271="","",IF(F271=H271,"△",IF(F271&gt;H271,"○","×")))</f>
        <v/>
      </c>
      <c r="H270" s="1159"/>
      <c r="I270" s="1164"/>
      <c r="J270" s="1124" t="str">
        <f>IF(I271="","",IF(I271=K271,"△",IF(I271&gt;K271,"○","×")))</f>
        <v/>
      </c>
      <c r="K270" s="1165"/>
      <c r="L270" s="1166"/>
      <c r="M270" s="1167"/>
      <c r="N270" s="1168"/>
      <c r="O270" s="1226"/>
      <c r="P270" s="1124"/>
      <c r="Q270" s="1159"/>
      <c r="R270" s="1159"/>
      <c r="S270" s="1159"/>
      <c r="T270" s="1159"/>
      <c r="U270" s="1159"/>
      <c r="V270" s="1159"/>
      <c r="W270" s="1159"/>
      <c r="X270" s="1159"/>
      <c r="Y270" s="1159"/>
      <c r="Z270" s="1159"/>
      <c r="AA270" s="1159"/>
      <c r="AB270" s="1159"/>
      <c r="AC270" s="1159"/>
      <c r="AD270" s="1159"/>
      <c r="AE270" s="1159"/>
      <c r="AF270" s="1159"/>
      <c r="AG270" s="1159"/>
      <c r="AH270" s="1159"/>
      <c r="AI270" s="1159"/>
      <c r="AJ270" s="1159"/>
      <c r="AK270" s="1159"/>
      <c r="AL270" s="1159"/>
      <c r="AM270" s="1159"/>
      <c r="AN270" s="1159"/>
      <c r="AO270" s="1159"/>
      <c r="AP270" s="1031">
        <f>COUNTIF($C270:$Q270,"○")</f>
        <v>0</v>
      </c>
      <c r="AQ270" s="1031">
        <f>COUNTIF($C270:$Q270,"△")</f>
        <v>0</v>
      </c>
      <c r="AR270" s="1031">
        <f>COUNTIF($C270:$Q270,"×")</f>
        <v>0</v>
      </c>
      <c r="AS270" s="1031">
        <f>AP270*2+AQ270</f>
        <v>0</v>
      </c>
      <c r="AT270" s="1033">
        <f>IF(ISERROR(C271+F271+I271+L271+O271),0,C271+F271+I271+L271+O271)</f>
        <v>0</v>
      </c>
      <c r="AU270" s="1034" t="s">
        <v>4</v>
      </c>
      <c r="AV270" s="1035">
        <f>IF(ISERROR(E271+H271+K271+N271+Q271),0,E271+H271+K271+N271+Q271)</f>
        <v>0</v>
      </c>
      <c r="AW270" s="1170" t="str">
        <f>IF(SUM(Qブロック)=500,"",RANK(AY270,Qブロック))</f>
        <v/>
      </c>
      <c r="AX270" s="1037"/>
      <c r="AY270" s="1038">
        <f>AS270*10000000+AT270*100000+AX270*100+(100-AV270)</f>
        <v>100</v>
      </c>
    </row>
    <row r="271" spans="1:51" ht="14.1" hidden="1" customHeight="1">
      <c r="A271" s="1017"/>
      <c r="B271" s="1063"/>
      <c r="C271" s="1162" t="str">
        <f>IF(N265="","",N265)</f>
        <v/>
      </c>
      <c r="D271" s="1044" t="s">
        <v>4</v>
      </c>
      <c r="E271" s="1163" t="str">
        <f>IF(L265="","",L265)</f>
        <v/>
      </c>
      <c r="F271" s="1162" t="str">
        <f>IF(N267="","",N267)</f>
        <v/>
      </c>
      <c r="G271" s="1044" t="s">
        <v>4</v>
      </c>
      <c r="H271" s="1163" t="str">
        <f>IF(L267="","",L267)</f>
        <v/>
      </c>
      <c r="I271" s="1162" t="str">
        <f>IF(N269="","",N269)</f>
        <v/>
      </c>
      <c r="J271" s="1044" t="s">
        <v>4</v>
      </c>
      <c r="K271" s="1171" t="str">
        <f>IF(L269="","",L269)</f>
        <v/>
      </c>
      <c r="L271" s="1172"/>
      <c r="M271" s="1173"/>
      <c r="N271" s="1174"/>
      <c r="O271" s="1162"/>
      <c r="P271" s="1044"/>
      <c r="Q271" s="1163"/>
      <c r="R271" s="1163"/>
      <c r="S271" s="1163"/>
      <c r="T271" s="1163"/>
      <c r="U271" s="1163"/>
      <c r="V271" s="1163"/>
      <c r="W271" s="1163"/>
      <c r="X271" s="1163"/>
      <c r="Y271" s="1163"/>
      <c r="Z271" s="1163"/>
      <c r="AA271" s="1163"/>
      <c r="AB271" s="1163"/>
      <c r="AC271" s="1163"/>
      <c r="AD271" s="1163"/>
      <c r="AE271" s="1163"/>
      <c r="AF271" s="1163"/>
      <c r="AG271" s="1163"/>
      <c r="AH271" s="1163"/>
      <c r="AI271" s="1163"/>
      <c r="AJ271" s="1163"/>
      <c r="AK271" s="1163"/>
      <c r="AL271" s="1163"/>
      <c r="AM271" s="1163"/>
      <c r="AN271" s="1163"/>
      <c r="AO271" s="1163"/>
      <c r="AP271" s="1051"/>
      <c r="AQ271" s="1051"/>
      <c r="AR271" s="1051"/>
      <c r="AS271" s="1051"/>
      <c r="AT271" s="1053"/>
      <c r="AU271" s="1054"/>
      <c r="AV271" s="1055"/>
      <c r="AW271" s="1176"/>
      <c r="AX271" s="1057"/>
      <c r="AY271" s="1038"/>
    </row>
    <row r="272" spans="1:51" ht="14.1" hidden="1" customHeight="1">
      <c r="A272" s="1017"/>
      <c r="B272" s="1059" t="str">
        <f>IF(A272="","＊＊＊＊＊＊＊＊＊＊",IF(ISNA(VLOOKUP(A272,参加ＴＭ,2,FALSE)),"",VLOOKUP(A272,参加ＴＭ,2,FALSE)))</f>
        <v>＊＊＊＊＊＊＊＊＊＊</v>
      </c>
      <c r="C272" s="1164"/>
      <c r="D272" s="1124" t="str">
        <f>IF(C273="","",IF(C273=E273,"△",IF(C273&gt;E273,"○","×")))</f>
        <v/>
      </c>
      <c r="E272" s="1159"/>
      <c r="F272" s="1164"/>
      <c r="G272" s="1124" t="str">
        <f>IF(F273="","",IF(F273=H273,"△",IF(F273&gt;H273,"○","×")))</f>
        <v/>
      </c>
      <c r="H272" s="1159"/>
      <c r="I272" s="1164"/>
      <c r="J272" s="1124" t="str">
        <f>IF(I273="","",IF(I273=K273,"△",IF(I273&gt;K273,"○","×")))</f>
        <v/>
      </c>
      <c r="K272" s="1165"/>
      <c r="L272" s="1164"/>
      <c r="M272" s="1124" t="str">
        <f>IF(L273="","",IF(L273=N273,"△",IF(L273&gt;N273,"○","×")))</f>
        <v/>
      </c>
      <c r="N272" s="1165"/>
      <c r="O272" s="1166"/>
      <c r="P272" s="1167"/>
      <c r="Q272" s="1168"/>
      <c r="R272" s="1221"/>
      <c r="S272" s="1221"/>
      <c r="T272" s="1221"/>
      <c r="U272" s="1221"/>
      <c r="V272" s="1221"/>
      <c r="W272" s="1221"/>
      <c r="X272" s="1221"/>
      <c r="Y272" s="1221"/>
      <c r="Z272" s="1221"/>
      <c r="AA272" s="1221"/>
      <c r="AB272" s="1221"/>
      <c r="AC272" s="1221"/>
      <c r="AD272" s="1221"/>
      <c r="AE272" s="1221"/>
      <c r="AF272" s="1221"/>
      <c r="AG272" s="1221"/>
      <c r="AH272" s="1221"/>
      <c r="AI272" s="1221"/>
      <c r="AJ272" s="1221"/>
      <c r="AK272" s="1221"/>
      <c r="AL272" s="1221"/>
      <c r="AM272" s="1221"/>
      <c r="AN272" s="1221"/>
      <c r="AO272" s="1221"/>
      <c r="AP272" s="1031">
        <f>COUNTIF($C272:$Q272,"○")</f>
        <v>0</v>
      </c>
      <c r="AQ272" s="1031">
        <f>COUNTIF($C272:$Q272,"△")</f>
        <v>0</v>
      </c>
      <c r="AR272" s="1031">
        <f>COUNTIF($C272:$Q272,"×")</f>
        <v>0</v>
      </c>
      <c r="AS272" s="1031">
        <f>AP272*2+AQ272</f>
        <v>0</v>
      </c>
      <c r="AT272" s="1033">
        <f>IF(ISERROR(C273+F273+I273+L273+O273),0,C273+F273+I273+L273+O273)</f>
        <v>0</v>
      </c>
      <c r="AU272" s="1034" t="s">
        <v>4</v>
      </c>
      <c r="AV272" s="1035">
        <f>IF(ISERROR(E273+H273+K273+N273+Q273),0,E273+H273+K273+N273+Q273)</f>
        <v>0</v>
      </c>
      <c r="AW272" s="1170" t="str">
        <f>IF(SUM(Qブロック)=500,"",RANK(AY272,Qブロック))</f>
        <v/>
      </c>
      <c r="AX272" s="1037"/>
      <c r="AY272" s="1038">
        <f>AS272*10000000+AT272*100000+AX272*100+(100-AV272)</f>
        <v>100</v>
      </c>
    </row>
    <row r="273" spans="1:51" ht="14.1" hidden="1" customHeight="1">
      <c r="A273" s="1017"/>
      <c r="B273" s="1063"/>
      <c r="C273" s="1162" t="str">
        <f>IF(Q265="","",Q265)</f>
        <v/>
      </c>
      <c r="D273" s="1044" t="s">
        <v>4</v>
      </c>
      <c r="E273" s="1163" t="str">
        <f>IF(O265="","",O265)</f>
        <v/>
      </c>
      <c r="F273" s="1162" t="str">
        <f>IF(Q267="","",Q267)</f>
        <v/>
      </c>
      <c r="G273" s="1044" t="s">
        <v>4</v>
      </c>
      <c r="H273" s="1163" t="str">
        <f>IF(O267="","",O267)</f>
        <v/>
      </c>
      <c r="I273" s="1162" t="str">
        <f>IF(Q269="","",Q269)</f>
        <v/>
      </c>
      <c r="J273" s="1044" t="s">
        <v>4</v>
      </c>
      <c r="K273" s="1171" t="str">
        <f>IF(O269="","",O269)</f>
        <v/>
      </c>
      <c r="L273" s="1162" t="str">
        <f>IF(Q271="","",Q271)</f>
        <v/>
      </c>
      <c r="M273" s="1044" t="s">
        <v>4</v>
      </c>
      <c r="N273" s="1171" t="str">
        <f>IF(O271="","",O271)</f>
        <v/>
      </c>
      <c r="O273" s="1172"/>
      <c r="P273" s="1173"/>
      <c r="Q273" s="1174"/>
      <c r="R273" s="1223"/>
      <c r="S273" s="1223"/>
      <c r="T273" s="1223"/>
      <c r="U273" s="1223"/>
      <c r="V273" s="1223"/>
      <c r="W273" s="1223"/>
      <c r="X273" s="1223"/>
      <c r="Y273" s="1223"/>
      <c r="Z273" s="1223"/>
      <c r="AA273" s="1223"/>
      <c r="AB273" s="1223"/>
      <c r="AC273" s="1223"/>
      <c r="AD273" s="1223"/>
      <c r="AE273" s="1223"/>
      <c r="AF273" s="1223"/>
      <c r="AG273" s="1223"/>
      <c r="AH273" s="1223"/>
      <c r="AI273" s="1223"/>
      <c r="AJ273" s="1223"/>
      <c r="AK273" s="1223"/>
      <c r="AL273" s="1223"/>
      <c r="AM273" s="1223"/>
      <c r="AN273" s="1223"/>
      <c r="AO273" s="1223"/>
      <c r="AP273" s="1051"/>
      <c r="AQ273" s="1051"/>
      <c r="AR273" s="1051"/>
      <c r="AS273" s="1051"/>
      <c r="AT273" s="1053"/>
      <c r="AU273" s="1054"/>
      <c r="AV273" s="1055"/>
      <c r="AW273" s="1176"/>
      <c r="AX273" s="1057"/>
      <c r="AY273" s="1038"/>
    </row>
  </sheetData>
  <mergeCells count="1671">
    <mergeCell ref="A63:A64"/>
    <mergeCell ref="AS63:AS64"/>
    <mergeCell ref="AR63:AR64"/>
    <mergeCell ref="AQ63:AQ64"/>
    <mergeCell ref="AP63:AP64"/>
    <mergeCell ref="L63:N64"/>
    <mergeCell ref="AJ69:AL70"/>
    <mergeCell ref="AM71:AO72"/>
    <mergeCell ref="AM188:AO188"/>
    <mergeCell ref="AM203:AO203"/>
    <mergeCell ref="AM218:AO218"/>
    <mergeCell ref="AM124:AO124"/>
    <mergeCell ref="AM135:AO136"/>
    <mergeCell ref="AM141:AO141"/>
    <mergeCell ref="AM152:AO153"/>
    <mergeCell ref="AM158:AO158"/>
    <mergeCell ref="AM173:AO173"/>
    <mergeCell ref="AA109:AC109"/>
    <mergeCell ref="AD109:AF109"/>
    <mergeCell ref="AG109:AI109"/>
    <mergeCell ref="AA75:AC75"/>
    <mergeCell ref="AD75:AF75"/>
    <mergeCell ref="AG75:AI75"/>
    <mergeCell ref="A218:B218"/>
    <mergeCell ref="C218:E218"/>
    <mergeCell ref="F218:H218"/>
    <mergeCell ref="I218:K218"/>
    <mergeCell ref="L218:N218"/>
    <mergeCell ref="O218:Q218"/>
    <mergeCell ref="R218:T218"/>
    <mergeCell ref="AR210:AR211"/>
    <mergeCell ref="AS210:AS211"/>
    <mergeCell ref="AM20:AO20"/>
    <mergeCell ref="AM25:AO26"/>
    <mergeCell ref="AM35:AO35"/>
    <mergeCell ref="AM56:AO56"/>
    <mergeCell ref="AM75:AO75"/>
    <mergeCell ref="AJ3:AL3"/>
    <mergeCell ref="AJ8:AL9"/>
    <mergeCell ref="AJ12:AL13"/>
    <mergeCell ref="AJ20:AL20"/>
    <mergeCell ref="AJ25:AL26"/>
    <mergeCell ref="AJ27:AL28"/>
    <mergeCell ref="AM3:AO3"/>
    <mergeCell ref="AM169:AO170"/>
    <mergeCell ref="AM184:AO185"/>
    <mergeCell ref="AM199:AO200"/>
    <mergeCell ref="AM214:AO215"/>
    <mergeCell ref="B63:B64"/>
    <mergeCell ref="X56:Z56"/>
    <mergeCell ref="AA56:AC56"/>
    <mergeCell ref="AD56:AF56"/>
    <mergeCell ref="AG56:AI56"/>
    <mergeCell ref="X35:Z35"/>
    <mergeCell ref="AA35:AC35"/>
    <mergeCell ref="AD35:AF35"/>
    <mergeCell ref="AG35:AI35"/>
    <mergeCell ref="AA3:AC3"/>
    <mergeCell ref="AD3:AF3"/>
    <mergeCell ref="AG3:AI3"/>
    <mergeCell ref="B212:B213"/>
    <mergeCell ref="O212:Q213"/>
    <mergeCell ref="I208:K209"/>
    <mergeCell ref="AV272:AV273"/>
    <mergeCell ref="AW272:AW273"/>
    <mergeCell ref="AX272:AX273"/>
    <mergeCell ref="AY272:AY273"/>
    <mergeCell ref="AY270:AY271"/>
    <mergeCell ref="A272:A273"/>
    <mergeCell ref="B272:B273"/>
    <mergeCell ref="O272:Q273"/>
    <mergeCell ref="AP272:AP273"/>
    <mergeCell ref="AQ272:AQ273"/>
    <mergeCell ref="AR272:AR273"/>
    <mergeCell ref="AS272:AS273"/>
    <mergeCell ref="AT272:AT273"/>
    <mergeCell ref="AU272:AU273"/>
    <mergeCell ref="AS270:AS271"/>
    <mergeCell ref="AT270:AT271"/>
    <mergeCell ref="AU270:AU271"/>
    <mergeCell ref="AV270:AV271"/>
    <mergeCell ref="AW270:AW271"/>
    <mergeCell ref="AX270:AX271"/>
    <mergeCell ref="AV268:AV269"/>
    <mergeCell ref="AW268:AW269"/>
    <mergeCell ref="AX268:AX269"/>
    <mergeCell ref="AY268:AY269"/>
    <mergeCell ref="A270:A271"/>
    <mergeCell ref="B270:B271"/>
    <mergeCell ref="L270:N271"/>
    <mergeCell ref="AP270:AP271"/>
    <mergeCell ref="AQ270:AQ271"/>
    <mergeCell ref="AR270:AR271"/>
    <mergeCell ref="AY266:AY267"/>
    <mergeCell ref="A268:A269"/>
    <mergeCell ref="B268:B269"/>
    <mergeCell ref="I268:K269"/>
    <mergeCell ref="AP268:AP269"/>
    <mergeCell ref="AQ268:AQ269"/>
    <mergeCell ref="AR268:AR269"/>
    <mergeCell ref="AS268:AS269"/>
    <mergeCell ref="AT268:AT269"/>
    <mergeCell ref="AU268:AU269"/>
    <mergeCell ref="AS266:AS267"/>
    <mergeCell ref="AT266:AT267"/>
    <mergeCell ref="AU266:AU267"/>
    <mergeCell ref="AV266:AV267"/>
    <mergeCell ref="AW266:AW267"/>
    <mergeCell ref="AX266:AX267"/>
    <mergeCell ref="AV264:AV265"/>
    <mergeCell ref="AW264:AW265"/>
    <mergeCell ref="AX264:AX265"/>
    <mergeCell ref="AY264:AY265"/>
    <mergeCell ref="A266:A267"/>
    <mergeCell ref="B266:B267"/>
    <mergeCell ref="F266:H267"/>
    <mergeCell ref="AP266:AP267"/>
    <mergeCell ref="AQ266:AQ267"/>
    <mergeCell ref="AR266:AR267"/>
    <mergeCell ref="AT263:AV263"/>
    <mergeCell ref="A264:A265"/>
    <mergeCell ref="B264:B265"/>
    <mergeCell ref="C264:E265"/>
    <mergeCell ref="AP264:AP265"/>
    <mergeCell ref="AQ264:AQ265"/>
    <mergeCell ref="AR264:AR265"/>
    <mergeCell ref="AS264:AS265"/>
    <mergeCell ref="AT264:AT265"/>
    <mergeCell ref="AU264:AU265"/>
    <mergeCell ref="AV257:AV258"/>
    <mergeCell ref="AW257:AW258"/>
    <mergeCell ref="AX257:AX258"/>
    <mergeCell ref="AY257:AY258"/>
    <mergeCell ref="A263:B263"/>
    <mergeCell ref="C263:E263"/>
    <mergeCell ref="F263:H263"/>
    <mergeCell ref="I263:K263"/>
    <mergeCell ref="L263:N263"/>
    <mergeCell ref="O263:Q263"/>
    <mergeCell ref="AY255:AY256"/>
    <mergeCell ref="A257:A258"/>
    <mergeCell ref="B257:B258"/>
    <mergeCell ref="O257:Q258"/>
    <mergeCell ref="AP257:AP258"/>
    <mergeCell ref="AQ257:AQ258"/>
    <mergeCell ref="AR257:AR258"/>
    <mergeCell ref="AS257:AS258"/>
    <mergeCell ref="AT257:AT258"/>
    <mergeCell ref="AU257:AU258"/>
    <mergeCell ref="AS255:AS256"/>
    <mergeCell ref="AT255:AT256"/>
    <mergeCell ref="AU255:AU256"/>
    <mergeCell ref="AV255:AV256"/>
    <mergeCell ref="AW255:AW256"/>
    <mergeCell ref="AX255:AX256"/>
    <mergeCell ref="AV253:AV254"/>
    <mergeCell ref="AW253:AW254"/>
    <mergeCell ref="AX253:AX254"/>
    <mergeCell ref="AY253:AY254"/>
    <mergeCell ref="A255:A256"/>
    <mergeCell ref="B255:B256"/>
    <mergeCell ref="L255:N256"/>
    <mergeCell ref="AP255:AP256"/>
    <mergeCell ref="AQ255:AQ256"/>
    <mergeCell ref="AR255:AR256"/>
    <mergeCell ref="AY251:AY252"/>
    <mergeCell ref="A253:A254"/>
    <mergeCell ref="B253:B254"/>
    <mergeCell ref="I253:K254"/>
    <mergeCell ref="AP253:AP254"/>
    <mergeCell ref="AQ253:AQ254"/>
    <mergeCell ref="AR253:AR254"/>
    <mergeCell ref="AS253:AS254"/>
    <mergeCell ref="AT253:AT254"/>
    <mergeCell ref="AU253:AU254"/>
    <mergeCell ref="AS251:AS252"/>
    <mergeCell ref="AT251:AT252"/>
    <mergeCell ref="AU251:AU252"/>
    <mergeCell ref="AV251:AV252"/>
    <mergeCell ref="AW251:AW252"/>
    <mergeCell ref="AX251:AX252"/>
    <mergeCell ref="AV249:AV250"/>
    <mergeCell ref="AW249:AW250"/>
    <mergeCell ref="AX249:AX250"/>
    <mergeCell ref="AY249:AY250"/>
    <mergeCell ref="A251:A252"/>
    <mergeCell ref="B251:B252"/>
    <mergeCell ref="F251:H252"/>
    <mergeCell ref="AP251:AP252"/>
    <mergeCell ref="AQ251:AQ252"/>
    <mergeCell ref="AR251:AR252"/>
    <mergeCell ref="AT248:AV248"/>
    <mergeCell ref="A249:A250"/>
    <mergeCell ref="B249:B250"/>
    <mergeCell ref="C249:E250"/>
    <mergeCell ref="AP249:AP250"/>
    <mergeCell ref="AQ249:AQ250"/>
    <mergeCell ref="AR249:AR250"/>
    <mergeCell ref="AS249:AS250"/>
    <mergeCell ref="AT249:AT250"/>
    <mergeCell ref="AU249:AU250"/>
    <mergeCell ref="AV242:AV243"/>
    <mergeCell ref="AW242:AW243"/>
    <mergeCell ref="AX242:AX243"/>
    <mergeCell ref="AY242:AY243"/>
    <mergeCell ref="A248:B248"/>
    <mergeCell ref="C248:E248"/>
    <mergeCell ref="F248:H248"/>
    <mergeCell ref="I248:K248"/>
    <mergeCell ref="L248:N248"/>
    <mergeCell ref="O248:Q248"/>
    <mergeCell ref="AY240:AY241"/>
    <mergeCell ref="A242:A243"/>
    <mergeCell ref="B242:B243"/>
    <mergeCell ref="O242:Q243"/>
    <mergeCell ref="AP242:AP243"/>
    <mergeCell ref="AQ242:AQ243"/>
    <mergeCell ref="AR242:AR243"/>
    <mergeCell ref="AS242:AS243"/>
    <mergeCell ref="AT242:AT243"/>
    <mergeCell ref="AU242:AU243"/>
    <mergeCell ref="AS240:AS241"/>
    <mergeCell ref="AT240:AT241"/>
    <mergeCell ref="AU240:AU241"/>
    <mergeCell ref="AV240:AV241"/>
    <mergeCell ref="AW240:AW241"/>
    <mergeCell ref="AX240:AX241"/>
    <mergeCell ref="AV238:AV239"/>
    <mergeCell ref="AW238:AW239"/>
    <mergeCell ref="AX238:AX239"/>
    <mergeCell ref="AY238:AY239"/>
    <mergeCell ref="A240:A241"/>
    <mergeCell ref="B240:B241"/>
    <mergeCell ref="L240:N241"/>
    <mergeCell ref="AP240:AP241"/>
    <mergeCell ref="AQ240:AQ241"/>
    <mergeCell ref="AR240:AR241"/>
    <mergeCell ref="AY236:AY237"/>
    <mergeCell ref="A238:A239"/>
    <mergeCell ref="B238:B239"/>
    <mergeCell ref="I238:K239"/>
    <mergeCell ref="AP238:AP239"/>
    <mergeCell ref="AQ238:AQ239"/>
    <mergeCell ref="AR238:AR239"/>
    <mergeCell ref="AS238:AS239"/>
    <mergeCell ref="AT238:AT239"/>
    <mergeCell ref="AU238:AU239"/>
    <mergeCell ref="AS236:AS237"/>
    <mergeCell ref="AT236:AT237"/>
    <mergeCell ref="AU236:AU237"/>
    <mergeCell ref="AV236:AV237"/>
    <mergeCell ref="AW236:AW237"/>
    <mergeCell ref="AX236:AX237"/>
    <mergeCell ref="AV234:AV235"/>
    <mergeCell ref="AW234:AW235"/>
    <mergeCell ref="AX234:AX235"/>
    <mergeCell ref="AY234:AY235"/>
    <mergeCell ref="A236:A237"/>
    <mergeCell ref="B236:B237"/>
    <mergeCell ref="F236:H237"/>
    <mergeCell ref="AP236:AP237"/>
    <mergeCell ref="AQ236:AQ237"/>
    <mergeCell ref="AR236:AR237"/>
    <mergeCell ref="AT233:AV233"/>
    <mergeCell ref="A234:A235"/>
    <mergeCell ref="B234:B235"/>
    <mergeCell ref="C234:E235"/>
    <mergeCell ref="AP234:AP235"/>
    <mergeCell ref="AQ234:AQ235"/>
    <mergeCell ref="AR234:AR235"/>
    <mergeCell ref="AS234:AS235"/>
    <mergeCell ref="AT234:AT235"/>
    <mergeCell ref="AU234:AU235"/>
    <mergeCell ref="AX223:AX224"/>
    <mergeCell ref="AU229:AU230"/>
    <mergeCell ref="AV229:AV230"/>
    <mergeCell ref="AW229:AW230"/>
    <mergeCell ref="AX229:AX230"/>
    <mergeCell ref="A233:B233"/>
    <mergeCell ref="C233:E233"/>
    <mergeCell ref="F233:H233"/>
    <mergeCell ref="I233:K233"/>
    <mergeCell ref="L233:N233"/>
    <mergeCell ref="O233:Q233"/>
    <mergeCell ref="AY227:AY228"/>
    <mergeCell ref="A229:A230"/>
    <mergeCell ref="B229:B230"/>
    <mergeCell ref="O229:Q230"/>
    <mergeCell ref="R229:T230"/>
    <mergeCell ref="AP229:AP230"/>
    <mergeCell ref="AQ229:AQ230"/>
    <mergeCell ref="AR229:AR230"/>
    <mergeCell ref="AS229:AS230"/>
    <mergeCell ref="AT229:AT230"/>
    <mergeCell ref="AS227:AS228"/>
    <mergeCell ref="AT227:AT228"/>
    <mergeCell ref="AU227:AU228"/>
    <mergeCell ref="AV227:AV228"/>
    <mergeCell ref="AW227:AW228"/>
    <mergeCell ref="AX227:AX228"/>
    <mergeCell ref="AM229:AO230"/>
    <mergeCell ref="AJ229:AL230"/>
    <mergeCell ref="AX219:AX220"/>
    <mergeCell ref="A219:A220"/>
    <mergeCell ref="B219:B220"/>
    <mergeCell ref="C219:E220"/>
    <mergeCell ref="AP219:AP220"/>
    <mergeCell ref="AQ219:AQ220"/>
    <mergeCell ref="AR219:AR220"/>
    <mergeCell ref="AV225:AV226"/>
    <mergeCell ref="AW225:AW226"/>
    <mergeCell ref="AX225:AX226"/>
    <mergeCell ref="AY225:AY226"/>
    <mergeCell ref="A227:A228"/>
    <mergeCell ref="B227:B228"/>
    <mergeCell ref="O227:Q228"/>
    <mergeCell ref="AP227:AP228"/>
    <mergeCell ref="AQ227:AQ228"/>
    <mergeCell ref="AR227:AR228"/>
    <mergeCell ref="AY223:AY224"/>
    <mergeCell ref="A225:A226"/>
    <mergeCell ref="B225:B226"/>
    <mergeCell ref="L225:N226"/>
    <mergeCell ref="AP225:AP226"/>
    <mergeCell ref="AQ225:AQ226"/>
    <mergeCell ref="AR225:AR226"/>
    <mergeCell ref="AS225:AS226"/>
    <mergeCell ref="AT225:AT226"/>
    <mergeCell ref="AU225:AU226"/>
    <mergeCell ref="AS223:AS224"/>
    <mergeCell ref="AT223:AT224"/>
    <mergeCell ref="AU223:AU224"/>
    <mergeCell ref="AV223:AV224"/>
    <mergeCell ref="AW223:AW224"/>
    <mergeCell ref="AP212:AP213"/>
    <mergeCell ref="AQ212:AQ213"/>
    <mergeCell ref="AR212:AR213"/>
    <mergeCell ref="AS212:AS213"/>
    <mergeCell ref="AT212:AT213"/>
    <mergeCell ref="AV221:AV222"/>
    <mergeCell ref="AW221:AW222"/>
    <mergeCell ref="AX221:AX222"/>
    <mergeCell ref="AY221:AY222"/>
    <mergeCell ref="A223:A224"/>
    <mergeCell ref="B223:B224"/>
    <mergeCell ref="I223:K224"/>
    <mergeCell ref="AP223:AP224"/>
    <mergeCell ref="AQ223:AQ224"/>
    <mergeCell ref="AR223:AR224"/>
    <mergeCell ref="AY219:AY220"/>
    <mergeCell ref="A221:A222"/>
    <mergeCell ref="B221:B222"/>
    <mergeCell ref="F221:H222"/>
    <mergeCell ref="AP221:AP222"/>
    <mergeCell ref="AQ221:AQ222"/>
    <mergeCell ref="AR221:AR222"/>
    <mergeCell ref="AS221:AS222"/>
    <mergeCell ref="AT221:AT222"/>
    <mergeCell ref="AU221:AU222"/>
    <mergeCell ref="AS219:AS220"/>
    <mergeCell ref="AT219:AT220"/>
    <mergeCell ref="AU219:AU220"/>
    <mergeCell ref="AV219:AV220"/>
    <mergeCell ref="AW219:AW220"/>
    <mergeCell ref="AW214:AW215"/>
    <mergeCell ref="AX214:AX215"/>
    <mergeCell ref="AX212:AX213"/>
    <mergeCell ref="AU208:AU209"/>
    <mergeCell ref="AV208:AV209"/>
    <mergeCell ref="AW208:AW209"/>
    <mergeCell ref="AX208:AX209"/>
    <mergeCell ref="AY208:AY209"/>
    <mergeCell ref="A210:A211"/>
    <mergeCell ref="B210:B211"/>
    <mergeCell ref="L210:N211"/>
    <mergeCell ref="AP210:AP211"/>
    <mergeCell ref="AQ210:AQ211"/>
    <mergeCell ref="AT218:AV218"/>
    <mergeCell ref="AQ214:AQ215"/>
    <mergeCell ref="AR214:AR215"/>
    <mergeCell ref="AS214:AS215"/>
    <mergeCell ref="AT214:AT215"/>
    <mergeCell ref="AU214:AU215"/>
    <mergeCell ref="AV214:AV215"/>
    <mergeCell ref="AU212:AU213"/>
    <mergeCell ref="AV212:AV213"/>
    <mergeCell ref="AW212:AW213"/>
    <mergeCell ref="AJ214:AL215"/>
    <mergeCell ref="AJ218:AL218"/>
    <mergeCell ref="AY212:AY213"/>
    <mergeCell ref="A214:A215"/>
    <mergeCell ref="B214:B215"/>
    <mergeCell ref="O214:Q215"/>
    <mergeCell ref="R214:T215"/>
    <mergeCell ref="AP214:AP215"/>
    <mergeCell ref="A212:A213"/>
    <mergeCell ref="A208:A209"/>
    <mergeCell ref="B208:B209"/>
    <mergeCell ref="AP208:AP209"/>
    <mergeCell ref="AQ208:AQ209"/>
    <mergeCell ref="AR208:AR209"/>
    <mergeCell ref="AS208:AS209"/>
    <mergeCell ref="AT208:AT209"/>
    <mergeCell ref="AR206:AR207"/>
    <mergeCell ref="AS206:AS207"/>
    <mergeCell ref="AT206:AT207"/>
    <mergeCell ref="AU206:AU207"/>
    <mergeCell ref="AV206:AV207"/>
    <mergeCell ref="AW206:AW207"/>
    <mergeCell ref="AX210:AX211"/>
    <mergeCell ref="AY210:AY211"/>
    <mergeCell ref="AT210:AT211"/>
    <mergeCell ref="AU210:AU211"/>
    <mergeCell ref="AV210:AV211"/>
    <mergeCell ref="AW210:AW211"/>
    <mergeCell ref="AU204:AU205"/>
    <mergeCell ref="AV204:AV205"/>
    <mergeCell ref="AW204:AW205"/>
    <mergeCell ref="AX204:AX205"/>
    <mergeCell ref="AY204:AY205"/>
    <mergeCell ref="A206:A207"/>
    <mergeCell ref="B206:B207"/>
    <mergeCell ref="F206:H207"/>
    <mergeCell ref="AP206:AP207"/>
    <mergeCell ref="AQ206:AQ207"/>
    <mergeCell ref="R203:T203"/>
    <mergeCell ref="AT203:AV203"/>
    <mergeCell ref="A204:A205"/>
    <mergeCell ref="B204:B205"/>
    <mergeCell ref="C204:E205"/>
    <mergeCell ref="AP204:AP205"/>
    <mergeCell ref="AQ204:AQ205"/>
    <mergeCell ref="AR204:AR205"/>
    <mergeCell ref="AS204:AS205"/>
    <mergeCell ref="AT204:AT205"/>
    <mergeCell ref="AJ203:AL203"/>
    <mergeCell ref="AX206:AX207"/>
    <mergeCell ref="AY206:AY207"/>
    <mergeCell ref="AV199:AV200"/>
    <mergeCell ref="AW199:AW200"/>
    <mergeCell ref="AX199:AX200"/>
    <mergeCell ref="AY199:AY200"/>
    <mergeCell ref="A203:B203"/>
    <mergeCell ref="C203:E203"/>
    <mergeCell ref="F203:H203"/>
    <mergeCell ref="I203:K203"/>
    <mergeCell ref="L203:N203"/>
    <mergeCell ref="O203:Q203"/>
    <mergeCell ref="AY197:AY198"/>
    <mergeCell ref="A199:A200"/>
    <mergeCell ref="B199:B200"/>
    <mergeCell ref="R199:T200"/>
    <mergeCell ref="AP199:AP200"/>
    <mergeCell ref="AQ199:AQ200"/>
    <mergeCell ref="AR199:AR200"/>
    <mergeCell ref="AS199:AS200"/>
    <mergeCell ref="AT199:AT200"/>
    <mergeCell ref="AU199:AU200"/>
    <mergeCell ref="AS197:AS198"/>
    <mergeCell ref="AT197:AT198"/>
    <mergeCell ref="AU197:AU198"/>
    <mergeCell ref="AV197:AV198"/>
    <mergeCell ref="AW197:AW198"/>
    <mergeCell ref="AX197:AX198"/>
    <mergeCell ref="AJ199:AL200"/>
    <mergeCell ref="AV195:AV196"/>
    <mergeCell ref="AW195:AW196"/>
    <mergeCell ref="AX195:AX196"/>
    <mergeCell ref="AY195:AY196"/>
    <mergeCell ref="A197:A198"/>
    <mergeCell ref="B197:B198"/>
    <mergeCell ref="O197:Q198"/>
    <mergeCell ref="AP197:AP198"/>
    <mergeCell ref="AQ197:AQ198"/>
    <mergeCell ref="AR197:AR198"/>
    <mergeCell ref="AY193:AY194"/>
    <mergeCell ref="A195:A196"/>
    <mergeCell ref="B195:B196"/>
    <mergeCell ref="L195:N196"/>
    <mergeCell ref="AP195:AP196"/>
    <mergeCell ref="AQ195:AQ196"/>
    <mergeCell ref="AR195:AR196"/>
    <mergeCell ref="AS195:AS196"/>
    <mergeCell ref="AT195:AT196"/>
    <mergeCell ref="AU195:AU196"/>
    <mergeCell ref="AS193:AS194"/>
    <mergeCell ref="AT193:AT194"/>
    <mergeCell ref="AU193:AU194"/>
    <mergeCell ref="AV193:AV194"/>
    <mergeCell ref="AW193:AW194"/>
    <mergeCell ref="AX193:AX194"/>
    <mergeCell ref="AV191:AV192"/>
    <mergeCell ref="AW191:AW192"/>
    <mergeCell ref="AX191:AX192"/>
    <mergeCell ref="AY191:AY192"/>
    <mergeCell ref="A193:A194"/>
    <mergeCell ref="B193:B194"/>
    <mergeCell ref="I193:K194"/>
    <mergeCell ref="AP193:AP194"/>
    <mergeCell ref="AQ193:AQ194"/>
    <mergeCell ref="AR193:AR194"/>
    <mergeCell ref="AY189:AY190"/>
    <mergeCell ref="A191:A192"/>
    <mergeCell ref="B191:B192"/>
    <mergeCell ref="F191:H192"/>
    <mergeCell ref="AP191:AP192"/>
    <mergeCell ref="AQ191:AQ192"/>
    <mergeCell ref="AR191:AR192"/>
    <mergeCell ref="AS191:AS192"/>
    <mergeCell ref="AT191:AT192"/>
    <mergeCell ref="AU191:AU192"/>
    <mergeCell ref="AS189:AS190"/>
    <mergeCell ref="AT189:AT190"/>
    <mergeCell ref="AU189:AU190"/>
    <mergeCell ref="AV189:AV190"/>
    <mergeCell ref="AW189:AW190"/>
    <mergeCell ref="AX189:AX190"/>
    <mergeCell ref="A189:A190"/>
    <mergeCell ref="B189:B190"/>
    <mergeCell ref="C189:E190"/>
    <mergeCell ref="AP189:AP190"/>
    <mergeCell ref="AQ189:AQ190"/>
    <mergeCell ref="AR189:AR190"/>
    <mergeCell ref="AY184:AY185"/>
    <mergeCell ref="A188:B188"/>
    <mergeCell ref="C188:E188"/>
    <mergeCell ref="F188:H188"/>
    <mergeCell ref="I188:K188"/>
    <mergeCell ref="L188:N188"/>
    <mergeCell ref="O188:Q188"/>
    <mergeCell ref="R188:T188"/>
    <mergeCell ref="U188:W188"/>
    <mergeCell ref="AT188:AV188"/>
    <mergeCell ref="AS184:AS185"/>
    <mergeCell ref="AT184:AT185"/>
    <mergeCell ref="AU184:AU185"/>
    <mergeCell ref="AV184:AV185"/>
    <mergeCell ref="AW184:AW185"/>
    <mergeCell ref="AX184:AX185"/>
    <mergeCell ref="AV182:AV183"/>
    <mergeCell ref="AW182:AW183"/>
    <mergeCell ref="AX182:AX183"/>
    <mergeCell ref="AY182:AY183"/>
    <mergeCell ref="A184:A185"/>
    <mergeCell ref="B184:B185"/>
    <mergeCell ref="R184:T185"/>
    <mergeCell ref="AP184:AP185"/>
    <mergeCell ref="AQ184:AQ185"/>
    <mergeCell ref="AR184:AR185"/>
    <mergeCell ref="AJ188:AL188"/>
    <mergeCell ref="AJ184:AL185"/>
    <mergeCell ref="AY180:AY181"/>
    <mergeCell ref="A182:A183"/>
    <mergeCell ref="B182:B183"/>
    <mergeCell ref="O182:Q183"/>
    <mergeCell ref="AP182:AP183"/>
    <mergeCell ref="AQ182:AQ183"/>
    <mergeCell ref="AR182:AR183"/>
    <mergeCell ref="AS182:AS183"/>
    <mergeCell ref="AT182:AT183"/>
    <mergeCell ref="AU182:AU183"/>
    <mergeCell ref="AS180:AS181"/>
    <mergeCell ref="AT180:AT181"/>
    <mergeCell ref="AU180:AU181"/>
    <mergeCell ref="AV180:AV181"/>
    <mergeCell ref="AW180:AW181"/>
    <mergeCell ref="AX180:AX181"/>
    <mergeCell ref="AV178:AV179"/>
    <mergeCell ref="AW178:AW179"/>
    <mergeCell ref="AX178:AX179"/>
    <mergeCell ref="AY178:AY179"/>
    <mergeCell ref="A180:A181"/>
    <mergeCell ref="B180:B181"/>
    <mergeCell ref="L180:N181"/>
    <mergeCell ref="AP180:AP181"/>
    <mergeCell ref="AQ180:AQ181"/>
    <mergeCell ref="AR180:AR181"/>
    <mergeCell ref="AY176:AY177"/>
    <mergeCell ref="A178:A179"/>
    <mergeCell ref="B178:B179"/>
    <mergeCell ref="I178:K179"/>
    <mergeCell ref="AP178:AP179"/>
    <mergeCell ref="AQ178:AQ179"/>
    <mergeCell ref="AR178:AR179"/>
    <mergeCell ref="AS178:AS179"/>
    <mergeCell ref="AT178:AT179"/>
    <mergeCell ref="AU178:AU179"/>
    <mergeCell ref="AS176:AS177"/>
    <mergeCell ref="AT176:AT177"/>
    <mergeCell ref="AU176:AU177"/>
    <mergeCell ref="AV176:AV177"/>
    <mergeCell ref="AW176:AW177"/>
    <mergeCell ref="AX176:AX177"/>
    <mergeCell ref="A176:A177"/>
    <mergeCell ref="B176:B177"/>
    <mergeCell ref="F176:H177"/>
    <mergeCell ref="AP176:AP177"/>
    <mergeCell ref="AQ176:AQ177"/>
    <mergeCell ref="AR176:AR177"/>
    <mergeCell ref="AT174:AT175"/>
    <mergeCell ref="AU174:AU175"/>
    <mergeCell ref="AV174:AV175"/>
    <mergeCell ref="AW174:AW175"/>
    <mergeCell ref="AX174:AX175"/>
    <mergeCell ref="AY174:AY175"/>
    <mergeCell ref="R173:T173"/>
    <mergeCell ref="U173:W173"/>
    <mergeCell ref="AT173:AV173"/>
    <mergeCell ref="A174:A175"/>
    <mergeCell ref="B174:B175"/>
    <mergeCell ref="C174:E175"/>
    <mergeCell ref="AP174:AP175"/>
    <mergeCell ref="AQ174:AQ175"/>
    <mergeCell ref="AR174:AR175"/>
    <mergeCell ref="AS174:AS175"/>
    <mergeCell ref="AV169:AV170"/>
    <mergeCell ref="AW169:AW170"/>
    <mergeCell ref="AX169:AX170"/>
    <mergeCell ref="AY169:AY170"/>
    <mergeCell ref="A173:B173"/>
    <mergeCell ref="C173:E173"/>
    <mergeCell ref="F173:H173"/>
    <mergeCell ref="I173:K173"/>
    <mergeCell ref="L173:N173"/>
    <mergeCell ref="O173:Q173"/>
    <mergeCell ref="AJ169:AL170"/>
    <mergeCell ref="AJ173:AL173"/>
    <mergeCell ref="AY167:AY168"/>
    <mergeCell ref="A169:A170"/>
    <mergeCell ref="B169:B170"/>
    <mergeCell ref="R169:T170"/>
    <mergeCell ref="AP169:AP170"/>
    <mergeCell ref="AQ169:AQ170"/>
    <mergeCell ref="AR169:AR170"/>
    <mergeCell ref="AS169:AS170"/>
    <mergeCell ref="AT169:AT170"/>
    <mergeCell ref="AU169:AU170"/>
    <mergeCell ref="AS167:AS168"/>
    <mergeCell ref="AT167:AT168"/>
    <mergeCell ref="AU167:AU168"/>
    <mergeCell ref="AV167:AV168"/>
    <mergeCell ref="AW167:AW168"/>
    <mergeCell ref="AX167:AX168"/>
    <mergeCell ref="AV165:AV166"/>
    <mergeCell ref="AW165:AW166"/>
    <mergeCell ref="AX165:AX166"/>
    <mergeCell ref="AY165:AY166"/>
    <mergeCell ref="A167:A168"/>
    <mergeCell ref="B167:B168"/>
    <mergeCell ref="O167:Q168"/>
    <mergeCell ref="AP167:AP168"/>
    <mergeCell ref="AQ167:AQ168"/>
    <mergeCell ref="AR167:AR168"/>
    <mergeCell ref="AY163:AY164"/>
    <mergeCell ref="A165:A166"/>
    <mergeCell ref="B165:B166"/>
    <mergeCell ref="L165:N166"/>
    <mergeCell ref="AP165:AP166"/>
    <mergeCell ref="AQ165:AQ166"/>
    <mergeCell ref="AR165:AR166"/>
    <mergeCell ref="AS165:AS166"/>
    <mergeCell ref="AT165:AT166"/>
    <mergeCell ref="AU165:AU166"/>
    <mergeCell ref="AS163:AS164"/>
    <mergeCell ref="AT163:AT164"/>
    <mergeCell ref="AU163:AU164"/>
    <mergeCell ref="AV163:AV164"/>
    <mergeCell ref="AW163:AW164"/>
    <mergeCell ref="AX163:AX164"/>
    <mergeCell ref="AV161:AV162"/>
    <mergeCell ref="AW161:AW162"/>
    <mergeCell ref="AX161:AX162"/>
    <mergeCell ref="AY161:AY162"/>
    <mergeCell ref="A163:A164"/>
    <mergeCell ref="B163:B164"/>
    <mergeCell ref="I163:K164"/>
    <mergeCell ref="AP163:AP164"/>
    <mergeCell ref="AQ163:AQ164"/>
    <mergeCell ref="AR163:AR164"/>
    <mergeCell ref="AY159:AY160"/>
    <mergeCell ref="A161:A162"/>
    <mergeCell ref="B161:B162"/>
    <mergeCell ref="F161:H162"/>
    <mergeCell ref="AP161:AP162"/>
    <mergeCell ref="AQ161:AQ162"/>
    <mergeCell ref="AR161:AR162"/>
    <mergeCell ref="AS161:AS162"/>
    <mergeCell ref="AT161:AT162"/>
    <mergeCell ref="AU161:AU162"/>
    <mergeCell ref="AS159:AS160"/>
    <mergeCell ref="AT159:AT160"/>
    <mergeCell ref="AU159:AU160"/>
    <mergeCell ref="AV159:AV160"/>
    <mergeCell ref="AW159:AW160"/>
    <mergeCell ref="AX159:AX160"/>
    <mergeCell ref="O158:Q158"/>
    <mergeCell ref="R158:T158"/>
    <mergeCell ref="U158:W158"/>
    <mergeCell ref="AT158:AV158"/>
    <mergeCell ref="A159:A160"/>
    <mergeCell ref="B159:B160"/>
    <mergeCell ref="C159:E160"/>
    <mergeCell ref="AP159:AP160"/>
    <mergeCell ref="AQ159:AQ160"/>
    <mergeCell ref="AR159:AR160"/>
    <mergeCell ref="AJ158:AL158"/>
    <mergeCell ref="AU154:AU155"/>
    <mergeCell ref="AV154:AV155"/>
    <mergeCell ref="AW154:AW155"/>
    <mergeCell ref="AX154:AX155"/>
    <mergeCell ref="AY154:AY155"/>
    <mergeCell ref="A158:B158"/>
    <mergeCell ref="C158:E158"/>
    <mergeCell ref="F158:H158"/>
    <mergeCell ref="I158:K158"/>
    <mergeCell ref="L158:N158"/>
    <mergeCell ref="AX152:AX153"/>
    <mergeCell ref="AY152:AY153"/>
    <mergeCell ref="A154:A155"/>
    <mergeCell ref="B154:B155"/>
    <mergeCell ref="U154:W155"/>
    <mergeCell ref="AP154:AP155"/>
    <mergeCell ref="AQ154:AQ155"/>
    <mergeCell ref="AR154:AR155"/>
    <mergeCell ref="AS154:AS155"/>
    <mergeCell ref="AT154:AT155"/>
    <mergeCell ref="AR152:AR153"/>
    <mergeCell ref="AS152:AS153"/>
    <mergeCell ref="AT152:AT153"/>
    <mergeCell ref="AU152:AU153"/>
    <mergeCell ref="AV152:AV153"/>
    <mergeCell ref="AW152:AW153"/>
    <mergeCell ref="AJ152:AL153"/>
    <mergeCell ref="AU150:AU151"/>
    <mergeCell ref="AV150:AV151"/>
    <mergeCell ref="AW150:AW151"/>
    <mergeCell ref="AX150:AX151"/>
    <mergeCell ref="AY150:AY151"/>
    <mergeCell ref="A152:A153"/>
    <mergeCell ref="B152:B153"/>
    <mergeCell ref="R152:T153"/>
    <mergeCell ref="AP152:AP153"/>
    <mergeCell ref="AQ152:AQ153"/>
    <mergeCell ref="AX148:AX149"/>
    <mergeCell ref="AY148:AY149"/>
    <mergeCell ref="A150:A151"/>
    <mergeCell ref="B150:B151"/>
    <mergeCell ref="O150:Q151"/>
    <mergeCell ref="AP150:AP151"/>
    <mergeCell ref="AQ150:AQ151"/>
    <mergeCell ref="AR150:AR151"/>
    <mergeCell ref="AS150:AS151"/>
    <mergeCell ref="AT150:AT151"/>
    <mergeCell ref="AR148:AR149"/>
    <mergeCell ref="AS148:AS149"/>
    <mergeCell ref="AT148:AT149"/>
    <mergeCell ref="AU148:AU149"/>
    <mergeCell ref="AV148:AV149"/>
    <mergeCell ref="AW148:AW149"/>
    <mergeCell ref="AU146:AU147"/>
    <mergeCell ref="AV146:AV147"/>
    <mergeCell ref="AW146:AW147"/>
    <mergeCell ref="AX146:AX147"/>
    <mergeCell ref="AY146:AY147"/>
    <mergeCell ref="A148:A149"/>
    <mergeCell ref="B148:B149"/>
    <mergeCell ref="L148:N149"/>
    <mergeCell ref="AP148:AP149"/>
    <mergeCell ref="AQ148:AQ149"/>
    <mergeCell ref="AX144:AX145"/>
    <mergeCell ref="AY144:AY145"/>
    <mergeCell ref="A146:A147"/>
    <mergeCell ref="B146:B147"/>
    <mergeCell ref="I146:K147"/>
    <mergeCell ref="AP146:AP147"/>
    <mergeCell ref="AQ146:AQ147"/>
    <mergeCell ref="AR146:AR147"/>
    <mergeCell ref="AS146:AS147"/>
    <mergeCell ref="AT146:AT147"/>
    <mergeCell ref="AR144:AR145"/>
    <mergeCell ref="AS144:AS145"/>
    <mergeCell ref="AT144:AT145"/>
    <mergeCell ref="AU144:AU145"/>
    <mergeCell ref="AV144:AV145"/>
    <mergeCell ref="AW144:AW145"/>
    <mergeCell ref="AU142:AU143"/>
    <mergeCell ref="AV142:AV143"/>
    <mergeCell ref="AW142:AW143"/>
    <mergeCell ref="AX142:AX143"/>
    <mergeCell ref="AY142:AY143"/>
    <mergeCell ref="A144:A145"/>
    <mergeCell ref="B144:B145"/>
    <mergeCell ref="F144:H145"/>
    <mergeCell ref="AP144:AP145"/>
    <mergeCell ref="AQ144:AQ145"/>
    <mergeCell ref="AG141:AI141"/>
    <mergeCell ref="AT141:AV141"/>
    <mergeCell ref="A142:A143"/>
    <mergeCell ref="B142:B143"/>
    <mergeCell ref="C142:E143"/>
    <mergeCell ref="AP142:AP143"/>
    <mergeCell ref="AQ142:AQ143"/>
    <mergeCell ref="AR142:AR143"/>
    <mergeCell ref="AS142:AS143"/>
    <mergeCell ref="AT142:AT143"/>
    <mergeCell ref="O141:Q141"/>
    <mergeCell ref="R141:T141"/>
    <mergeCell ref="U141:W141"/>
    <mergeCell ref="X141:Z141"/>
    <mergeCell ref="AA141:AC141"/>
    <mergeCell ref="AD141:AF141"/>
    <mergeCell ref="AJ141:AL141"/>
    <mergeCell ref="AU137:AU138"/>
    <mergeCell ref="AV137:AV138"/>
    <mergeCell ref="AW137:AW138"/>
    <mergeCell ref="AX137:AX138"/>
    <mergeCell ref="AY137:AY138"/>
    <mergeCell ref="A141:B141"/>
    <mergeCell ref="C141:E141"/>
    <mergeCell ref="F141:H141"/>
    <mergeCell ref="I141:K141"/>
    <mergeCell ref="L141:N141"/>
    <mergeCell ref="AY135:AY136"/>
    <mergeCell ref="A137:A138"/>
    <mergeCell ref="B137:B138"/>
    <mergeCell ref="U137:W138"/>
    <mergeCell ref="AG137:AI138"/>
    <mergeCell ref="AP137:AP138"/>
    <mergeCell ref="AQ137:AQ138"/>
    <mergeCell ref="AR137:AR138"/>
    <mergeCell ref="AS137:AS138"/>
    <mergeCell ref="AT137:AT138"/>
    <mergeCell ref="AS135:AS136"/>
    <mergeCell ref="AT135:AT136"/>
    <mergeCell ref="AU135:AU136"/>
    <mergeCell ref="AV135:AV136"/>
    <mergeCell ref="AW135:AW136"/>
    <mergeCell ref="AX135:AX136"/>
    <mergeCell ref="AJ135:AL136"/>
    <mergeCell ref="AV133:AV134"/>
    <mergeCell ref="AW133:AW134"/>
    <mergeCell ref="AX133:AX134"/>
    <mergeCell ref="AY133:AY134"/>
    <mergeCell ref="A135:A136"/>
    <mergeCell ref="B135:B136"/>
    <mergeCell ref="R135:T136"/>
    <mergeCell ref="AP135:AP136"/>
    <mergeCell ref="AQ135:AQ136"/>
    <mergeCell ref="AR135:AR136"/>
    <mergeCell ref="AY131:AY132"/>
    <mergeCell ref="A133:A134"/>
    <mergeCell ref="B133:B134"/>
    <mergeCell ref="O133:Q134"/>
    <mergeCell ref="AP133:AP134"/>
    <mergeCell ref="AQ133:AQ134"/>
    <mergeCell ref="AR133:AR134"/>
    <mergeCell ref="AS133:AS134"/>
    <mergeCell ref="AT133:AT134"/>
    <mergeCell ref="AU133:AU134"/>
    <mergeCell ref="AS131:AS132"/>
    <mergeCell ref="AT131:AT132"/>
    <mergeCell ref="AU131:AU132"/>
    <mergeCell ref="AV131:AV132"/>
    <mergeCell ref="AW131:AW132"/>
    <mergeCell ref="AX131:AX132"/>
    <mergeCell ref="AV129:AV130"/>
    <mergeCell ref="AW129:AW130"/>
    <mergeCell ref="AX129:AX130"/>
    <mergeCell ref="AY129:AY130"/>
    <mergeCell ref="A131:A132"/>
    <mergeCell ref="B131:B132"/>
    <mergeCell ref="L131:N132"/>
    <mergeCell ref="AP131:AP132"/>
    <mergeCell ref="AQ131:AQ132"/>
    <mergeCell ref="AR131:AR132"/>
    <mergeCell ref="AY127:AY128"/>
    <mergeCell ref="A129:A130"/>
    <mergeCell ref="B129:B130"/>
    <mergeCell ref="I129:K130"/>
    <mergeCell ref="AP129:AP130"/>
    <mergeCell ref="AQ129:AQ130"/>
    <mergeCell ref="AR129:AR130"/>
    <mergeCell ref="AS129:AS130"/>
    <mergeCell ref="AT129:AT130"/>
    <mergeCell ref="AU129:AU130"/>
    <mergeCell ref="AS127:AS128"/>
    <mergeCell ref="AT127:AT128"/>
    <mergeCell ref="AU127:AU128"/>
    <mergeCell ref="AV127:AV128"/>
    <mergeCell ref="AW127:AW128"/>
    <mergeCell ref="AX127:AX128"/>
    <mergeCell ref="AV125:AV126"/>
    <mergeCell ref="AW125:AW126"/>
    <mergeCell ref="AX125:AX126"/>
    <mergeCell ref="AY125:AY126"/>
    <mergeCell ref="A127:A128"/>
    <mergeCell ref="B127:B128"/>
    <mergeCell ref="F127:H128"/>
    <mergeCell ref="AP127:AP128"/>
    <mergeCell ref="AQ127:AQ128"/>
    <mergeCell ref="AR127:AR128"/>
    <mergeCell ref="AT124:AV124"/>
    <mergeCell ref="A125:A126"/>
    <mergeCell ref="B125:B126"/>
    <mergeCell ref="C125:E126"/>
    <mergeCell ref="AP125:AP126"/>
    <mergeCell ref="AQ125:AQ126"/>
    <mergeCell ref="AR125:AR126"/>
    <mergeCell ref="AS125:AS126"/>
    <mergeCell ref="AT125:AT126"/>
    <mergeCell ref="AU125:AU126"/>
    <mergeCell ref="R124:T124"/>
    <mergeCell ref="U124:W124"/>
    <mergeCell ref="X124:Z124"/>
    <mergeCell ref="AA124:AC124"/>
    <mergeCell ref="AD124:AF124"/>
    <mergeCell ref="AG124:AI124"/>
    <mergeCell ref="AJ124:AL124"/>
    <mergeCell ref="AV120:AV121"/>
    <mergeCell ref="AW120:AW121"/>
    <mergeCell ref="AX120:AX121"/>
    <mergeCell ref="AY120:AY121"/>
    <mergeCell ref="A124:B124"/>
    <mergeCell ref="C124:E124"/>
    <mergeCell ref="F124:H124"/>
    <mergeCell ref="I124:K124"/>
    <mergeCell ref="L124:N124"/>
    <mergeCell ref="O124:Q124"/>
    <mergeCell ref="AY118:AY119"/>
    <mergeCell ref="A120:A121"/>
    <mergeCell ref="B120:B121"/>
    <mergeCell ref="R120:T121"/>
    <mergeCell ref="AP120:AP121"/>
    <mergeCell ref="AQ120:AQ121"/>
    <mergeCell ref="AR120:AR121"/>
    <mergeCell ref="AS120:AS121"/>
    <mergeCell ref="AT120:AT121"/>
    <mergeCell ref="AU120:AU121"/>
    <mergeCell ref="AS118:AS119"/>
    <mergeCell ref="AT118:AT119"/>
    <mergeCell ref="AU118:AU119"/>
    <mergeCell ref="AV118:AV119"/>
    <mergeCell ref="AW118:AW119"/>
    <mergeCell ref="AX118:AX119"/>
    <mergeCell ref="AM120:AO121"/>
    <mergeCell ref="AJ120:AL121"/>
    <mergeCell ref="AV116:AV117"/>
    <mergeCell ref="AW116:AW117"/>
    <mergeCell ref="AX116:AX117"/>
    <mergeCell ref="AY116:AY117"/>
    <mergeCell ref="A118:A119"/>
    <mergeCell ref="B118:B119"/>
    <mergeCell ref="O118:Q119"/>
    <mergeCell ref="AP118:AP119"/>
    <mergeCell ref="AQ118:AQ119"/>
    <mergeCell ref="AR118:AR119"/>
    <mergeCell ref="AY114:AY115"/>
    <mergeCell ref="A116:A117"/>
    <mergeCell ref="B116:B117"/>
    <mergeCell ref="L116:N117"/>
    <mergeCell ref="AP116:AP117"/>
    <mergeCell ref="AQ116:AQ117"/>
    <mergeCell ref="AR116:AR117"/>
    <mergeCell ref="AS116:AS117"/>
    <mergeCell ref="AT116:AT117"/>
    <mergeCell ref="AU116:AU117"/>
    <mergeCell ref="AS114:AS115"/>
    <mergeCell ref="AT114:AT115"/>
    <mergeCell ref="AU114:AU115"/>
    <mergeCell ref="AV114:AV115"/>
    <mergeCell ref="AW114:AW115"/>
    <mergeCell ref="AX114:AX115"/>
    <mergeCell ref="AV112:AV113"/>
    <mergeCell ref="AW112:AW113"/>
    <mergeCell ref="AX112:AX113"/>
    <mergeCell ref="AY112:AY113"/>
    <mergeCell ref="A114:A115"/>
    <mergeCell ref="B114:B115"/>
    <mergeCell ref="I114:K115"/>
    <mergeCell ref="AP114:AP115"/>
    <mergeCell ref="AQ114:AQ115"/>
    <mergeCell ref="AR114:AR115"/>
    <mergeCell ref="AY110:AY111"/>
    <mergeCell ref="A112:A113"/>
    <mergeCell ref="B112:B113"/>
    <mergeCell ref="F112:H113"/>
    <mergeCell ref="AP112:AP113"/>
    <mergeCell ref="AQ112:AQ113"/>
    <mergeCell ref="AR112:AR113"/>
    <mergeCell ref="AS112:AS113"/>
    <mergeCell ref="AT112:AT113"/>
    <mergeCell ref="AU112:AU113"/>
    <mergeCell ref="AS110:AS111"/>
    <mergeCell ref="AT110:AT111"/>
    <mergeCell ref="AU110:AU111"/>
    <mergeCell ref="AV110:AV111"/>
    <mergeCell ref="AW110:AW111"/>
    <mergeCell ref="AX110:AX111"/>
    <mergeCell ref="AT109:AV109"/>
    <mergeCell ref="A110:A111"/>
    <mergeCell ref="B110:B111"/>
    <mergeCell ref="C110:E111"/>
    <mergeCell ref="AP110:AP111"/>
    <mergeCell ref="AQ110:AQ111"/>
    <mergeCell ref="AR110:AR111"/>
    <mergeCell ref="AY105:AY106"/>
    <mergeCell ref="A109:B109"/>
    <mergeCell ref="C109:E109"/>
    <mergeCell ref="F109:H109"/>
    <mergeCell ref="I109:K109"/>
    <mergeCell ref="L109:N109"/>
    <mergeCell ref="O109:Q109"/>
    <mergeCell ref="R109:T109"/>
    <mergeCell ref="U109:W109"/>
    <mergeCell ref="X109:Z109"/>
    <mergeCell ref="AS105:AS106"/>
    <mergeCell ref="AT105:AT106"/>
    <mergeCell ref="AU105:AU106"/>
    <mergeCell ref="AV105:AV106"/>
    <mergeCell ref="AW105:AW106"/>
    <mergeCell ref="AX105:AX106"/>
    <mergeCell ref="AM109:AO109"/>
    <mergeCell ref="AJ109:AL109"/>
    <mergeCell ref="AV103:AV104"/>
    <mergeCell ref="AW103:AW104"/>
    <mergeCell ref="AX103:AX104"/>
    <mergeCell ref="AY103:AY104"/>
    <mergeCell ref="A105:A106"/>
    <mergeCell ref="B105:B106"/>
    <mergeCell ref="AG105:AI106"/>
    <mergeCell ref="AP105:AP106"/>
    <mergeCell ref="AQ105:AQ106"/>
    <mergeCell ref="AR105:AR106"/>
    <mergeCell ref="AY101:AY102"/>
    <mergeCell ref="A103:A104"/>
    <mergeCell ref="B103:B104"/>
    <mergeCell ref="AD103:AF104"/>
    <mergeCell ref="AP103:AP104"/>
    <mergeCell ref="AQ103:AQ104"/>
    <mergeCell ref="AR103:AR104"/>
    <mergeCell ref="AS103:AS104"/>
    <mergeCell ref="AT103:AT104"/>
    <mergeCell ref="AU103:AU104"/>
    <mergeCell ref="AS101:AS102"/>
    <mergeCell ref="AT101:AT102"/>
    <mergeCell ref="AU101:AU102"/>
    <mergeCell ref="AV101:AV102"/>
    <mergeCell ref="AW101:AW102"/>
    <mergeCell ref="AX101:AX102"/>
    <mergeCell ref="AV99:AV100"/>
    <mergeCell ref="AW99:AW100"/>
    <mergeCell ref="AX99:AX100"/>
    <mergeCell ref="AY99:AY100"/>
    <mergeCell ref="A101:A102"/>
    <mergeCell ref="B101:B102"/>
    <mergeCell ref="AA101:AC102"/>
    <mergeCell ref="AP101:AP102"/>
    <mergeCell ref="AQ101:AQ102"/>
    <mergeCell ref="AR101:AR102"/>
    <mergeCell ref="AY97:AY98"/>
    <mergeCell ref="A99:A100"/>
    <mergeCell ref="B99:B100"/>
    <mergeCell ref="X99:Z100"/>
    <mergeCell ref="AP99:AP100"/>
    <mergeCell ref="AQ99:AQ100"/>
    <mergeCell ref="AR99:AR100"/>
    <mergeCell ref="AS99:AS100"/>
    <mergeCell ref="AT99:AT100"/>
    <mergeCell ref="AU99:AU100"/>
    <mergeCell ref="AS97:AS98"/>
    <mergeCell ref="AT97:AT98"/>
    <mergeCell ref="AU97:AU98"/>
    <mergeCell ref="AV97:AV98"/>
    <mergeCell ref="AW97:AW98"/>
    <mergeCell ref="AX97:AX98"/>
    <mergeCell ref="AV95:AV96"/>
    <mergeCell ref="AW95:AW96"/>
    <mergeCell ref="AX95:AX96"/>
    <mergeCell ref="AY95:AY96"/>
    <mergeCell ref="A97:A98"/>
    <mergeCell ref="B97:B98"/>
    <mergeCell ref="U97:W98"/>
    <mergeCell ref="AP97:AP98"/>
    <mergeCell ref="AQ97:AQ98"/>
    <mergeCell ref="AR97:AR98"/>
    <mergeCell ref="AY93:AY94"/>
    <mergeCell ref="A95:A96"/>
    <mergeCell ref="B95:B96"/>
    <mergeCell ref="R95:T96"/>
    <mergeCell ref="AP95:AP96"/>
    <mergeCell ref="AQ95:AQ96"/>
    <mergeCell ref="AR95:AR96"/>
    <mergeCell ref="AS95:AS96"/>
    <mergeCell ref="AT95:AT96"/>
    <mergeCell ref="AU95:AU96"/>
    <mergeCell ref="AS93:AS94"/>
    <mergeCell ref="AT93:AT94"/>
    <mergeCell ref="AU93:AU94"/>
    <mergeCell ref="AV93:AV94"/>
    <mergeCell ref="AW93:AW94"/>
    <mergeCell ref="AX93:AX94"/>
    <mergeCell ref="AM95:AO96"/>
    <mergeCell ref="AJ95:AL96"/>
    <mergeCell ref="AV91:AV92"/>
    <mergeCell ref="AW91:AW92"/>
    <mergeCell ref="AX91:AX92"/>
    <mergeCell ref="AY91:AY92"/>
    <mergeCell ref="A93:A94"/>
    <mergeCell ref="B93:B94"/>
    <mergeCell ref="L93:N94"/>
    <mergeCell ref="AP93:AP94"/>
    <mergeCell ref="AQ93:AQ94"/>
    <mergeCell ref="AR93:AR94"/>
    <mergeCell ref="AY89:AY90"/>
    <mergeCell ref="A91:A92"/>
    <mergeCell ref="B91:B92"/>
    <mergeCell ref="I91:K92"/>
    <mergeCell ref="AP91:AP92"/>
    <mergeCell ref="AQ91:AQ92"/>
    <mergeCell ref="AR91:AR92"/>
    <mergeCell ref="AS91:AS92"/>
    <mergeCell ref="AT91:AT92"/>
    <mergeCell ref="AU91:AU92"/>
    <mergeCell ref="AS89:AS90"/>
    <mergeCell ref="AT89:AT90"/>
    <mergeCell ref="AU89:AU90"/>
    <mergeCell ref="AV89:AV90"/>
    <mergeCell ref="AW89:AW90"/>
    <mergeCell ref="AX89:AX90"/>
    <mergeCell ref="AV87:AV88"/>
    <mergeCell ref="AW87:AW88"/>
    <mergeCell ref="AX87:AX88"/>
    <mergeCell ref="AY87:AY88"/>
    <mergeCell ref="A89:A90"/>
    <mergeCell ref="B89:B90"/>
    <mergeCell ref="F89:H90"/>
    <mergeCell ref="AP89:AP90"/>
    <mergeCell ref="AQ89:AQ90"/>
    <mergeCell ref="AR89:AR90"/>
    <mergeCell ref="AT86:AV86"/>
    <mergeCell ref="A87:A88"/>
    <mergeCell ref="B87:B88"/>
    <mergeCell ref="C87:E88"/>
    <mergeCell ref="AP87:AP88"/>
    <mergeCell ref="AQ87:AQ88"/>
    <mergeCell ref="AR87:AR88"/>
    <mergeCell ref="AS87:AS88"/>
    <mergeCell ref="AT87:AT88"/>
    <mergeCell ref="AU87:AU88"/>
    <mergeCell ref="R86:T86"/>
    <mergeCell ref="U86:W86"/>
    <mergeCell ref="X86:Z86"/>
    <mergeCell ref="AA86:AC86"/>
    <mergeCell ref="AD86:AF86"/>
    <mergeCell ref="AG86:AI86"/>
    <mergeCell ref="AM86:AO86"/>
    <mergeCell ref="AJ86:AL86"/>
    <mergeCell ref="AV82:AV83"/>
    <mergeCell ref="AW82:AW83"/>
    <mergeCell ref="AX82:AX83"/>
    <mergeCell ref="AY82:AY83"/>
    <mergeCell ref="A86:B86"/>
    <mergeCell ref="C86:E86"/>
    <mergeCell ref="F86:H86"/>
    <mergeCell ref="I86:K86"/>
    <mergeCell ref="L86:N86"/>
    <mergeCell ref="O86:Q86"/>
    <mergeCell ref="AY80:AY81"/>
    <mergeCell ref="A82:A83"/>
    <mergeCell ref="B82:B83"/>
    <mergeCell ref="L82:N83"/>
    <mergeCell ref="AP82:AP83"/>
    <mergeCell ref="AQ82:AQ83"/>
    <mergeCell ref="AR82:AR83"/>
    <mergeCell ref="AS82:AS83"/>
    <mergeCell ref="AT82:AT83"/>
    <mergeCell ref="AU82:AU83"/>
    <mergeCell ref="AS80:AS81"/>
    <mergeCell ref="AT80:AT81"/>
    <mergeCell ref="AU80:AU81"/>
    <mergeCell ref="AV80:AV81"/>
    <mergeCell ref="AW80:AW81"/>
    <mergeCell ref="AX80:AX81"/>
    <mergeCell ref="AV78:AV79"/>
    <mergeCell ref="AW78:AW79"/>
    <mergeCell ref="AX78:AX79"/>
    <mergeCell ref="AY78:AY79"/>
    <mergeCell ref="A80:A81"/>
    <mergeCell ref="B80:B81"/>
    <mergeCell ref="I80:K81"/>
    <mergeCell ref="AP80:AP81"/>
    <mergeCell ref="AQ80:AQ81"/>
    <mergeCell ref="AR80:AR81"/>
    <mergeCell ref="AY76:AY77"/>
    <mergeCell ref="A78:A79"/>
    <mergeCell ref="B78:B79"/>
    <mergeCell ref="F78:H79"/>
    <mergeCell ref="AP78:AP79"/>
    <mergeCell ref="AQ78:AQ79"/>
    <mergeCell ref="AR78:AR79"/>
    <mergeCell ref="AS78:AS79"/>
    <mergeCell ref="AT78:AT79"/>
    <mergeCell ref="AU78:AU79"/>
    <mergeCell ref="AS76:AS77"/>
    <mergeCell ref="AT76:AT77"/>
    <mergeCell ref="AU76:AU77"/>
    <mergeCell ref="AV76:AV77"/>
    <mergeCell ref="AW76:AW77"/>
    <mergeCell ref="AX76:AX77"/>
    <mergeCell ref="AT75:AV75"/>
    <mergeCell ref="A76:A77"/>
    <mergeCell ref="B76:B77"/>
    <mergeCell ref="C76:E77"/>
    <mergeCell ref="AP76:AP77"/>
    <mergeCell ref="AQ76:AQ77"/>
    <mergeCell ref="AR76:AR77"/>
    <mergeCell ref="A75:B75"/>
    <mergeCell ref="C75:E75"/>
    <mergeCell ref="F75:H75"/>
    <mergeCell ref="I75:K75"/>
    <mergeCell ref="L75:N75"/>
    <mergeCell ref="O75:Q75"/>
    <mergeCell ref="R75:T75"/>
    <mergeCell ref="U75:W75"/>
    <mergeCell ref="X75:Z75"/>
    <mergeCell ref="AY71:AY72"/>
    <mergeCell ref="AS71:AS72"/>
    <mergeCell ref="AT71:AT72"/>
    <mergeCell ref="AU71:AU72"/>
    <mergeCell ref="AV71:AV72"/>
    <mergeCell ref="AW71:AW72"/>
    <mergeCell ref="AX71:AX72"/>
    <mergeCell ref="A71:A72"/>
    <mergeCell ref="B71:B72"/>
    <mergeCell ref="U71:W72"/>
    <mergeCell ref="AP71:AP72"/>
    <mergeCell ref="AQ71:AQ72"/>
    <mergeCell ref="AR71:AR72"/>
    <mergeCell ref="AJ75:AL75"/>
    <mergeCell ref="AT69:AT70"/>
    <mergeCell ref="AU69:AU70"/>
    <mergeCell ref="AV69:AV70"/>
    <mergeCell ref="AW69:AW70"/>
    <mergeCell ref="AX69:AX70"/>
    <mergeCell ref="AY69:AY70"/>
    <mergeCell ref="A69:A70"/>
    <mergeCell ref="B69:B70"/>
    <mergeCell ref="AP69:AP70"/>
    <mergeCell ref="AQ69:AQ70"/>
    <mergeCell ref="AR69:AR70"/>
    <mergeCell ref="AS69:AS70"/>
    <mergeCell ref="AT67:AT68"/>
    <mergeCell ref="AU67:AU68"/>
    <mergeCell ref="AV67:AV68"/>
    <mergeCell ref="AW67:AW68"/>
    <mergeCell ref="AX67:AX68"/>
    <mergeCell ref="AY67:AY68"/>
    <mergeCell ref="AX65:AX66"/>
    <mergeCell ref="AY65:AY66"/>
    <mergeCell ref="A67:A68"/>
    <mergeCell ref="B67:B68"/>
    <mergeCell ref="R67:T68"/>
    <mergeCell ref="AP67:AP68"/>
    <mergeCell ref="AQ67:AQ68"/>
    <mergeCell ref="AR67:AR68"/>
    <mergeCell ref="AS67:AS68"/>
    <mergeCell ref="AR65:AR66"/>
    <mergeCell ref="AS65:AS66"/>
    <mergeCell ref="AT65:AT66"/>
    <mergeCell ref="AU65:AU66"/>
    <mergeCell ref="AV65:AV66"/>
    <mergeCell ref="AW65:AW66"/>
    <mergeCell ref="A65:A66"/>
    <mergeCell ref="B65:B66"/>
    <mergeCell ref="O65:Q66"/>
    <mergeCell ref="AP65:AP66"/>
    <mergeCell ref="AQ65:AQ66"/>
    <mergeCell ref="AT63:AT64"/>
    <mergeCell ref="AU63:AU64"/>
    <mergeCell ref="AV63:AV64"/>
    <mergeCell ref="AW63:AW64"/>
    <mergeCell ref="AX63:AX64"/>
    <mergeCell ref="AY63:AY64"/>
    <mergeCell ref="AX61:AX62"/>
    <mergeCell ref="AY61:AY62"/>
    <mergeCell ref="AR61:AR62"/>
    <mergeCell ref="AS61:AS62"/>
    <mergeCell ref="AT61:AT62"/>
    <mergeCell ref="AU61:AU62"/>
    <mergeCell ref="AV61:AV62"/>
    <mergeCell ref="AW61:AW62"/>
    <mergeCell ref="AU59:AU60"/>
    <mergeCell ref="AV59:AV60"/>
    <mergeCell ref="AW59:AW60"/>
    <mergeCell ref="AX59:AX60"/>
    <mergeCell ref="AY59:AY60"/>
    <mergeCell ref="A61:A62"/>
    <mergeCell ref="B61:B62"/>
    <mergeCell ref="I61:K62"/>
    <mergeCell ref="AP61:AP62"/>
    <mergeCell ref="AQ61:AQ62"/>
    <mergeCell ref="AX57:AX58"/>
    <mergeCell ref="AY57:AY58"/>
    <mergeCell ref="A59:A60"/>
    <mergeCell ref="B59:B60"/>
    <mergeCell ref="F59:H60"/>
    <mergeCell ref="AP59:AP60"/>
    <mergeCell ref="AQ59:AQ60"/>
    <mergeCell ref="AR59:AR60"/>
    <mergeCell ref="AS59:AS60"/>
    <mergeCell ref="AT59:AT60"/>
    <mergeCell ref="AR57:AR58"/>
    <mergeCell ref="AS57:AS58"/>
    <mergeCell ref="AT57:AT58"/>
    <mergeCell ref="AU57:AU58"/>
    <mergeCell ref="AV57:AV58"/>
    <mergeCell ref="AW57:AW58"/>
    <mergeCell ref="AT56:AV56"/>
    <mergeCell ref="A57:A58"/>
    <mergeCell ref="B57:B58"/>
    <mergeCell ref="C57:E58"/>
    <mergeCell ref="AP57:AP58"/>
    <mergeCell ref="AQ57:AQ58"/>
    <mergeCell ref="AX52:AX53"/>
    <mergeCell ref="AY52:AY53"/>
    <mergeCell ref="A56:B56"/>
    <mergeCell ref="C56:E56"/>
    <mergeCell ref="F56:H56"/>
    <mergeCell ref="I56:K56"/>
    <mergeCell ref="L56:N56"/>
    <mergeCell ref="O56:Q56"/>
    <mergeCell ref="R56:T56"/>
    <mergeCell ref="U56:W56"/>
    <mergeCell ref="AR52:AR53"/>
    <mergeCell ref="AS52:AS53"/>
    <mergeCell ref="AT52:AT53"/>
    <mergeCell ref="AU52:AU53"/>
    <mergeCell ref="AV52:AV53"/>
    <mergeCell ref="AW52:AW53"/>
    <mergeCell ref="AJ56:AL56"/>
    <mergeCell ref="AU50:AU51"/>
    <mergeCell ref="AV50:AV51"/>
    <mergeCell ref="AW50:AW51"/>
    <mergeCell ref="AX50:AX51"/>
    <mergeCell ref="AY50:AY51"/>
    <mergeCell ref="A52:A53"/>
    <mergeCell ref="B52:B53"/>
    <mergeCell ref="AG52:AI53"/>
    <mergeCell ref="AP52:AP53"/>
    <mergeCell ref="AQ52:AQ53"/>
    <mergeCell ref="AX48:AX49"/>
    <mergeCell ref="AY48:AY49"/>
    <mergeCell ref="A50:A51"/>
    <mergeCell ref="B50:B51"/>
    <mergeCell ref="U50:W51"/>
    <mergeCell ref="AP50:AP51"/>
    <mergeCell ref="AQ50:AQ51"/>
    <mergeCell ref="AR50:AR51"/>
    <mergeCell ref="AS50:AS51"/>
    <mergeCell ref="AT50:AT51"/>
    <mergeCell ref="AR48:AR49"/>
    <mergeCell ref="AS48:AS49"/>
    <mergeCell ref="AT48:AT49"/>
    <mergeCell ref="AU48:AU49"/>
    <mergeCell ref="AV48:AV49"/>
    <mergeCell ref="AW48:AW49"/>
    <mergeCell ref="AM48:AO49"/>
    <mergeCell ref="AJ48:AL49"/>
    <mergeCell ref="AU46:AU47"/>
    <mergeCell ref="AV46:AV47"/>
    <mergeCell ref="AW46:AW47"/>
    <mergeCell ref="AX46:AX47"/>
    <mergeCell ref="AY46:AY47"/>
    <mergeCell ref="A48:A49"/>
    <mergeCell ref="B48:B49"/>
    <mergeCell ref="AP48:AP49"/>
    <mergeCell ref="AQ48:AQ49"/>
    <mergeCell ref="AX44:AX45"/>
    <mergeCell ref="AY44:AY45"/>
    <mergeCell ref="A46:A47"/>
    <mergeCell ref="B46:B47"/>
    <mergeCell ref="R46:T47"/>
    <mergeCell ref="AP46:AP47"/>
    <mergeCell ref="AQ46:AQ47"/>
    <mergeCell ref="AR46:AR47"/>
    <mergeCell ref="AS46:AS47"/>
    <mergeCell ref="AT46:AT47"/>
    <mergeCell ref="AR44:AR45"/>
    <mergeCell ref="AS44:AS45"/>
    <mergeCell ref="AT44:AT45"/>
    <mergeCell ref="AU44:AU45"/>
    <mergeCell ref="AV44:AV45"/>
    <mergeCell ref="AW44:AW45"/>
    <mergeCell ref="AM46:AO47"/>
    <mergeCell ref="AU42:AU43"/>
    <mergeCell ref="AV42:AV43"/>
    <mergeCell ref="AW42:AW43"/>
    <mergeCell ref="AX42:AX43"/>
    <mergeCell ref="AY42:AY43"/>
    <mergeCell ref="A44:A45"/>
    <mergeCell ref="B44:B45"/>
    <mergeCell ref="O44:Q45"/>
    <mergeCell ref="AP44:AP45"/>
    <mergeCell ref="AQ44:AQ45"/>
    <mergeCell ref="AX40:AX41"/>
    <mergeCell ref="AY40:AY41"/>
    <mergeCell ref="A42:A43"/>
    <mergeCell ref="B42:B43"/>
    <mergeCell ref="L42:N43"/>
    <mergeCell ref="AP42:AP43"/>
    <mergeCell ref="AQ42:AQ43"/>
    <mergeCell ref="AR42:AR43"/>
    <mergeCell ref="AS42:AS43"/>
    <mergeCell ref="AT42:AT43"/>
    <mergeCell ref="AR40:AR41"/>
    <mergeCell ref="AS40:AS41"/>
    <mergeCell ref="AT40:AT41"/>
    <mergeCell ref="AU40:AU41"/>
    <mergeCell ref="AV40:AV41"/>
    <mergeCell ref="AW40:AW41"/>
    <mergeCell ref="AU38:AU39"/>
    <mergeCell ref="AV38:AV39"/>
    <mergeCell ref="AW38:AW39"/>
    <mergeCell ref="AX38:AX39"/>
    <mergeCell ref="AY38:AY39"/>
    <mergeCell ref="A40:A41"/>
    <mergeCell ref="B40:B41"/>
    <mergeCell ref="I40:K41"/>
    <mergeCell ref="AP40:AP41"/>
    <mergeCell ref="AQ40:AQ41"/>
    <mergeCell ref="AX36:AX37"/>
    <mergeCell ref="AY36:AY37"/>
    <mergeCell ref="A38:A39"/>
    <mergeCell ref="B38:B39"/>
    <mergeCell ref="F38:H39"/>
    <mergeCell ref="AP38:AP39"/>
    <mergeCell ref="AQ38:AQ39"/>
    <mergeCell ref="AR38:AR39"/>
    <mergeCell ref="AS38:AS39"/>
    <mergeCell ref="AT38:AT39"/>
    <mergeCell ref="AR36:AR37"/>
    <mergeCell ref="AS36:AS37"/>
    <mergeCell ref="AT36:AT37"/>
    <mergeCell ref="AU36:AU37"/>
    <mergeCell ref="AV36:AV37"/>
    <mergeCell ref="AW36:AW37"/>
    <mergeCell ref="AT35:AV35"/>
    <mergeCell ref="A36:A37"/>
    <mergeCell ref="B36:B37"/>
    <mergeCell ref="C36:E37"/>
    <mergeCell ref="AP36:AP37"/>
    <mergeCell ref="AQ36:AQ37"/>
    <mergeCell ref="AX31:AX32"/>
    <mergeCell ref="AY31:AY32"/>
    <mergeCell ref="A35:B35"/>
    <mergeCell ref="C35:E35"/>
    <mergeCell ref="F35:H35"/>
    <mergeCell ref="I35:K35"/>
    <mergeCell ref="L35:N35"/>
    <mergeCell ref="O35:Q35"/>
    <mergeCell ref="R35:T35"/>
    <mergeCell ref="U35:W35"/>
    <mergeCell ref="AR31:AR32"/>
    <mergeCell ref="AS31:AS32"/>
    <mergeCell ref="AT31:AT32"/>
    <mergeCell ref="AU31:AU32"/>
    <mergeCell ref="AV31:AV32"/>
    <mergeCell ref="AW31:AW32"/>
    <mergeCell ref="AJ35:AL35"/>
    <mergeCell ref="AU29:AU30"/>
    <mergeCell ref="AV29:AV30"/>
    <mergeCell ref="AW29:AW30"/>
    <mergeCell ref="AX29:AX30"/>
    <mergeCell ref="AY29:AY30"/>
    <mergeCell ref="A31:A32"/>
    <mergeCell ref="B31:B32"/>
    <mergeCell ref="AG31:AI32"/>
    <mergeCell ref="AP31:AP32"/>
    <mergeCell ref="AQ31:AQ32"/>
    <mergeCell ref="AG29:AI30"/>
    <mergeCell ref="AP29:AP30"/>
    <mergeCell ref="AQ29:AQ30"/>
    <mergeCell ref="AR29:AR30"/>
    <mergeCell ref="AS29:AS30"/>
    <mergeCell ref="AT29:AT30"/>
    <mergeCell ref="AV27:AV28"/>
    <mergeCell ref="AW27:AW28"/>
    <mergeCell ref="AX27:AX28"/>
    <mergeCell ref="AY27:AY28"/>
    <mergeCell ref="A29:A30"/>
    <mergeCell ref="B29:B30"/>
    <mergeCell ref="U29:W30"/>
    <mergeCell ref="X29:Z30"/>
    <mergeCell ref="AA29:AC30"/>
    <mergeCell ref="AD29:AF30"/>
    <mergeCell ref="AM27:AO28"/>
    <mergeCell ref="AY25:AY26"/>
    <mergeCell ref="A27:A28"/>
    <mergeCell ref="B27:B28"/>
    <mergeCell ref="R27:T28"/>
    <mergeCell ref="AP27:AP28"/>
    <mergeCell ref="AQ27:AQ28"/>
    <mergeCell ref="AR27:AR28"/>
    <mergeCell ref="AS27:AS28"/>
    <mergeCell ref="AT27:AT28"/>
    <mergeCell ref="AU27:AU28"/>
    <mergeCell ref="AS25:AS26"/>
    <mergeCell ref="AT25:AT26"/>
    <mergeCell ref="AU25:AU26"/>
    <mergeCell ref="AV25:AV26"/>
    <mergeCell ref="AW25:AW26"/>
    <mergeCell ref="AX25:AX26"/>
    <mergeCell ref="AW23:AW24"/>
    <mergeCell ref="AX23:AX24"/>
    <mergeCell ref="AY23:AY24"/>
    <mergeCell ref="A25:A26"/>
    <mergeCell ref="B25:B26"/>
    <mergeCell ref="I25:K26"/>
    <mergeCell ref="R25:T26"/>
    <mergeCell ref="AP25:AP26"/>
    <mergeCell ref="AQ25:AQ26"/>
    <mergeCell ref="AR25:AR26"/>
    <mergeCell ref="AQ23:AQ24"/>
    <mergeCell ref="AR23:AR24"/>
    <mergeCell ref="AS23:AS24"/>
    <mergeCell ref="AT23:AT24"/>
    <mergeCell ref="AU23:AU24"/>
    <mergeCell ref="AV23:AV24"/>
    <mergeCell ref="AU21:AU22"/>
    <mergeCell ref="AV21:AV22"/>
    <mergeCell ref="AW21:AW22"/>
    <mergeCell ref="AX21:AX22"/>
    <mergeCell ref="AY21:AY22"/>
    <mergeCell ref="A23:A24"/>
    <mergeCell ref="B23:B24"/>
    <mergeCell ref="F23:H24"/>
    <mergeCell ref="O23:Q24"/>
    <mergeCell ref="AP23:AP24"/>
    <mergeCell ref="AT20:AV20"/>
    <mergeCell ref="A21:A22"/>
    <mergeCell ref="B21:B22"/>
    <mergeCell ref="C21:E22"/>
    <mergeCell ref="L21:N22"/>
    <mergeCell ref="AP21:AP22"/>
    <mergeCell ref="AQ21:AQ22"/>
    <mergeCell ref="AR21:AR22"/>
    <mergeCell ref="AS21:AS22"/>
    <mergeCell ref="AT21:AT22"/>
    <mergeCell ref="R20:T20"/>
    <mergeCell ref="U20:W20"/>
    <mergeCell ref="X20:Z20"/>
    <mergeCell ref="AA20:AC20"/>
    <mergeCell ref="AD20:AF20"/>
    <mergeCell ref="AG20:AI20"/>
    <mergeCell ref="A20:B20"/>
    <mergeCell ref="C20:E20"/>
    <mergeCell ref="F20:H20"/>
    <mergeCell ref="I20:K20"/>
    <mergeCell ref="L20:N20"/>
    <mergeCell ref="O20:Q20"/>
    <mergeCell ref="AT16:AT17"/>
    <mergeCell ref="AU16:AU17"/>
    <mergeCell ref="AV16:AV17"/>
    <mergeCell ref="AW16:AW17"/>
    <mergeCell ref="AX16:AX17"/>
    <mergeCell ref="AY16:AY17"/>
    <mergeCell ref="AW14:AW15"/>
    <mergeCell ref="AX14:AX15"/>
    <mergeCell ref="AY14:AY15"/>
    <mergeCell ref="A16:A17"/>
    <mergeCell ref="B16:B17"/>
    <mergeCell ref="AG16:AI17"/>
    <mergeCell ref="AP16:AP17"/>
    <mergeCell ref="AQ16:AQ17"/>
    <mergeCell ref="AR16:AR17"/>
    <mergeCell ref="AS16:AS17"/>
    <mergeCell ref="AQ14:AQ15"/>
    <mergeCell ref="AR14:AR15"/>
    <mergeCell ref="AS14:AS15"/>
    <mergeCell ref="AT14:AT15"/>
    <mergeCell ref="AU14:AU15"/>
    <mergeCell ref="AV14:AV15"/>
    <mergeCell ref="AX12:AX13"/>
    <mergeCell ref="AY12:AY13"/>
    <mergeCell ref="A14:A15"/>
    <mergeCell ref="B14:B15"/>
    <mergeCell ref="U14:W15"/>
    <mergeCell ref="X14:Z15"/>
    <mergeCell ref="AA14:AC15"/>
    <mergeCell ref="AD14:AF15"/>
    <mergeCell ref="AG14:AI15"/>
    <mergeCell ref="AP14:AP15"/>
    <mergeCell ref="AR12:AR13"/>
    <mergeCell ref="AS12:AS13"/>
    <mergeCell ref="AT12:AT13"/>
    <mergeCell ref="AU12:AU13"/>
    <mergeCell ref="AV12:AV13"/>
    <mergeCell ref="AW12:AW13"/>
    <mergeCell ref="AU10:AU11"/>
    <mergeCell ref="AV10:AV11"/>
    <mergeCell ref="AW10:AW11"/>
    <mergeCell ref="AX10:AX11"/>
    <mergeCell ref="AY10:AY11"/>
    <mergeCell ref="A12:A13"/>
    <mergeCell ref="B12:B13"/>
    <mergeCell ref="R12:T13"/>
    <mergeCell ref="AP12:AP13"/>
    <mergeCell ref="AQ12:AQ13"/>
    <mergeCell ref="AM12:AO13"/>
    <mergeCell ref="AX8:AX9"/>
    <mergeCell ref="AY8:AY9"/>
    <mergeCell ref="A10:A11"/>
    <mergeCell ref="B10:B11"/>
    <mergeCell ref="O10:Q11"/>
    <mergeCell ref="AP10:AP11"/>
    <mergeCell ref="AQ10:AQ11"/>
    <mergeCell ref="AR10:AR11"/>
    <mergeCell ref="AS10:AS11"/>
    <mergeCell ref="AT10:AT11"/>
    <mergeCell ref="AR8:AR9"/>
    <mergeCell ref="AS8:AS9"/>
    <mergeCell ref="AT8:AT9"/>
    <mergeCell ref="AU8:AU9"/>
    <mergeCell ref="AV8:AV9"/>
    <mergeCell ref="AW8:AW9"/>
    <mergeCell ref="A8:A9"/>
    <mergeCell ref="B8:B9"/>
    <mergeCell ref="I8:K9"/>
    <mergeCell ref="R8:T9"/>
    <mergeCell ref="AP8:AP9"/>
    <mergeCell ref="AQ8:AQ9"/>
    <mergeCell ref="AM8:AO9"/>
    <mergeCell ref="AT6:AT7"/>
    <mergeCell ref="AU6:AU7"/>
    <mergeCell ref="AV6:AV7"/>
    <mergeCell ref="AW6:AW7"/>
    <mergeCell ref="AX6:AX7"/>
    <mergeCell ref="AY6:AY7"/>
    <mergeCell ref="AX4:AX5"/>
    <mergeCell ref="AY4:AY5"/>
    <mergeCell ref="A6:A7"/>
    <mergeCell ref="B6:B7"/>
    <mergeCell ref="F6:H7"/>
    <mergeCell ref="O6:Q7"/>
    <mergeCell ref="AP6:AP7"/>
    <mergeCell ref="AQ6:AQ7"/>
    <mergeCell ref="AR6:AR7"/>
    <mergeCell ref="AS6:AS7"/>
    <mergeCell ref="AR4:AR5"/>
    <mergeCell ref="AS4:AS5"/>
    <mergeCell ref="AT4:AT5"/>
    <mergeCell ref="AU4:AU5"/>
    <mergeCell ref="AV4:AV5"/>
    <mergeCell ref="AW4:AW5"/>
    <mergeCell ref="AT3:AV3"/>
    <mergeCell ref="A4:A5"/>
    <mergeCell ref="B4:B5"/>
    <mergeCell ref="C4:E5"/>
    <mergeCell ref="L4:N5"/>
    <mergeCell ref="AP4:AP5"/>
    <mergeCell ref="AQ4:AQ5"/>
    <mergeCell ref="A1:AW1"/>
    <mergeCell ref="A3:B3"/>
    <mergeCell ref="C3:E3"/>
    <mergeCell ref="F3:H3"/>
    <mergeCell ref="I3:K3"/>
    <mergeCell ref="L3:N3"/>
    <mergeCell ref="O3:Q3"/>
    <mergeCell ref="R3:T3"/>
    <mergeCell ref="U3:W3"/>
    <mergeCell ref="X3:Z3"/>
  </mergeCells>
  <phoneticPr fontId="2"/>
  <conditionalFormatting sqref="L178 I176 F174 O255 L163 I161 F159 O240 L193 I191 F189 L208 I206 F204 O210 O225 I266 F264 L223 I221 F219 L238 I236 F234 L253 I251 F249 O270 L268 H159:I159 K159:L159 K161:L161 H174:I174 K174:L174 K176:L176 H189:I189 K189:L189 K191:L191 Q180:R180 H204:I204 K204:L204 N204:O204 K206:L206 N206:O206 N208:O208 H219:I219 K219:L219 N219:O219 K221:L221 N221:O221 N223:O223 H234:I234 K234:L234 N234:O234 K236:L236 N236:O236 N238:O238 H249:I249 K249:L249 N249:O249 K251:L251 N251:O251 N253:O253 H264:I264 K264:L264 N264:O264 K266:L266 N266:O266 N268:O268 R182 R167 R197 R212 R204 R208 R210 R206 R227 R219 R223 R225 R221 N161 Q176:R176 Q174:R174 O180 N174:O174 N176:O176 N178:O178 Q178:R178 Q195:R195 Q191:R191 Q189:R189 O195 N189:O189 N191:O191 N193:O193 Q193:R193 Q159:R159 Q161:R161 Q165:R165 Q163:R163 N159:O159 N163:O163 O165 L40 I38 F36 H36:I36 K38 I6 F4 H4:I4 Q4:R4 R6 Q8 R10 T4:U4 T6:U6 U8 T10:U10 U12 U95 AG16:AI16 N40:O40 O42 AG50 AI48 AI50 U48 AI95 AI97 W4 I59 F57 H57:I57 U67 AI69 AI71 I23 F21 H21:I21 U27 AG31:AI31 AG87 AI99 AI101 AI103 AG103 W36:X36 Z36:AA36 AC36:AD36 AF36:AG36 W38:X38 W40:X40 W42:X42 Z38:AA38 AC38:AD38 AF38:AG38 Z40:AA40 AC40:AD40 AF40:AG40 Z42:AA42 AC42:AD42 AF42:AG42 W48:X48 AF44:AG44 Z48:AA48 AC48:AD48 AF48:AG48 W44:X44 Z44:AA44 AC44:AD44 U120:AI120 W125:X125 W127:X127 W129:X129 W131:X131 W133:X133 W21:X21 Z21:AA21 AC21:AD21 AF21:AG21 W23:X23 Z23:AA23 AC23:AD23 AF23:AG23 W25:X25 Z25:AA25 AC25:AD25 AF25:AG25 AI25 Q40:R40 Q42:R42 T40:U40 T42:U42 R44 T44:U44 K57:L57 T21:U21 T23:U23 U25 O4 N6 N8:O8 K4 K6:L6 L8 K21 K23:L23 L25 O21 Q21:R21 N23 R23 N25:O25 Q25 Z125:AA125 AC125:AD125 AF125:AI125 Z127:AA127 AC127:AD127 Z129:AA129 AC129:AD129 Z131:AA131 AC131:AD131 Z133:AA133 AC133:AD133 AF133:AI133 W135:X135 Z135:AA135 AC135:AD135 AF135 AA87 AA99 U71:X71 W67:X67 W65:X65 W63:X63 W59:X59 W57:X57 Z69:AA69 Z71:AA71 Z67:AA67 Z65:AA65 Z63:AA63 Z59:AA59 AA57 AF59:AG59 AF63:AG63 AF65:AG65 AF67:AG67 AF69:AG69 AF71:AG71 AC69:AD69 AC71:AD71 AC67:AD67 AC65:AD65 AC63:AD63 AC59:AD59 AC57:AD57 AF57:AG57 Z89:AA89 Z95:AA95 Z97:AA97 X97 W95:X95 AF89:AG89 AF95:AG95 AF97:AG97 AC97:AD97 AC95:AD95 AC89:AD89 AD87 AF99:AG99 AF101:AG101 AC99:AD99 AD101 U87 W87:X87 W89:X89 W91 Z91 W93:X93 AC91 Z93:AA93 AF91 AC93:AD93 AF93:AG93 W6:X6 W8:X8 W10:X10 W12:X12 Z4 Z6:AA6 Z8:AA8 Z10:AA10 Z12:AA12 AC4 AC6:AD6 AC8:AD8 AC10:AD10 AC12:AD12 AF4 AF6:AG6 AF8:AG8 AF10:AG10 AF12:AG12 AI8 AI12 U14:AI14 Z27 AC27 AF27 AI27 U29:AI29 K36:L36 N38 N36:O36 Q38:R38 Q36:R36 T36:U36 T38:U38 I89 F87 H87:I87 K89 K87:L87 T118:AI118 I112 F110 H110:I110 K112 N114 K110:L110 N110:O110 Q110:R110 N112:O112 Q112:R112 T133:U133 T125:U125 T127:U127 T129:U129 T131:U131 I127 F125 H125:I125 K127 N129:O129 O131 Q129:R129 Q131:R131 K125:L125 N127 N125:O125 Q125 Q127:R127 T150 T142 I144 F142 H142:I142 K144 N146:O146 O148 Q146:R146 Q148:R148 K142:L142 N144 N142:O142 Q142 Q144:R144 W150 W142:AI142 T144:U144 T146:U146 T148:U148 W152 F76 H76:I76 K76 K78 O76 O78 O82 Q76:R76 Q78:R78 Q82:R82 T76:U76 T78:U78 T82:U82 W82 W78:X78 W76:X76 Z82:AA82 Z78:AA78 AA76 AF78:AG78 AF82:AG82 AC82:AD82 AC78:AD78 AC76:AD76 AF76:AG76 T89 T91 T93:U93 N87:O87 N89:O89 N91:O91 Q87:R87 Q89:R89 Q91:R91 O93 Q93:R93 U46 W46:X46 Z46:AA46 AC46:AD46 AF46:AG46 W61 Z61:AA61 AF61:AG61 AC61:AD61 Q80:R80 T80:U80 W80 Z80:AA80 AF80:AG80 AC80:AD80 Q114:R114 Q116:R116 T116 T180:AJ180 T182:AJ182 T167:AJ167 T197:AJ197 T212:AJ212 T204:AJ204 T208:AJ208 T210:AJ210 T206:AJ206 T227:AJ227 T219:AJ219 T223:AJ223 T225:AJ225 T221:AJ221 T176:AJ176 T174:AJ174 T178:AJ178 T195:AJ195 T191:AJ191 T189:AJ189 T193:AJ193 T159:AJ159 T161:AJ161 T165:AJ165 T163:AJ163 AI4:AJ4 AI6:AJ6 AI10:AJ10 AI40:AJ40 AI42:AJ42 AI44:AJ44 AI21:AJ21 AI23:AJ23 AI38:AJ38 AI36:AJ36 AL118 T110:AJ110 T112:AJ112 AL133 AL125 AF129:AJ129 AF131:AJ131 AF127:AJ127 AL150 AL142 W146:AJ146 W148:AJ148 W144:AJ144 AJ76 AI78:AJ78 AI82:AJ82 AI87:AJ87 AI89:AJ89 AI91:AJ91 AI93:AJ93 AI80:AJ80 T114:AJ114 AJ116 AL180:AM180 AL182:AM182 AL167:AM167 AL197:AM197 AL212:AM212 AL204:AM204 AL208:AM208 AL210:AM210 AL206:AM206 AL227:AM227 AL219:AM219 AL223:AM223 AL225:AM225 AL221:AM221 AL176:AM176 AL174:AM174 AL178:AM178 AL195:AM195 AL191:AM191 AL189:AM189 AL193:AM193 AL159:AM159 AL161:AM161 AL165:AM165 AL163:AM163 AL4:AM4 AL6:AM6 AL10:AM10 AL40:AM40 AL42:AM42 AL44:AM44 AL21:AM21 AL23:AM23 AL38:AM38 AL36:AM36 AO118 AL110:AM110 AL112:AM112 AO133 AO125 AL129:AM129 AL131:AM131 AL127:AM127 AO150 AO142 AL146:AM146 AL148:AM148 AL144:AM144 AL76:AM76 AL78:AM78 AL82:AM82 AM87 AL89:AM89 AL91:AM91 AL93:AM93 AL80:AM80 AL114:AM114 AL116:AM116 AO180 AO182 AO167 AO197 AO212 AO204 AO208 AO210 AO206 AO227 AO219 AO223 AO225 AO221 AO176 AO174 AO178 AO195 AO191 AO189 AO193 AO159 AO161 AO165 AO163 AO4 AO6 AO10 AO40 AO42 AO44 AO21 AO23 AO38 AO36 AO110 AO112 AO129 AO131 AO127 AO146 AO148 AO144 AO76 AO78 AO82 AO87 AO89 AO91 AO93 AO80 AO114 AO116 N57:O57 Q57:R57 T57:U57 AJ57 AL57:AM57 AO57 K59:L59 N59:O59 Q59:R59 T59:U59 AI59:AJ59 AL59:AM59 AO59 L61 N61:O61 Q61:R61 T61:U61 AI61:AJ61 AL61:AM61 AO61 T63:U63 AI63:AJ63 AL63:AM63 AO63 R65 T65:U65 AI65:AJ65 AL65:AM65 AO65 AI67:AJ67 AL67 R69 T69:U69 O63 Q63:R63">
    <cfRule type="expression" dxfId="195" priority="103" stopIfTrue="1">
      <formula>$AY$1&lt;2</formula>
    </cfRule>
  </conditionalFormatting>
  <conditionalFormatting sqref="AT174:AT185 AV264:AW273 AT159:AT170 AV204:AW215 AT249:AT260 AT234:AT245 AV234:AW245 AV249:AW260 AT264:AT273 AV159:AW170 AT219:AT230 AV174:AW185 AT204:AT215 AV219:AW230 AT189:AT200 AV189:AW200 AT125:AT138 AV125:AW138 AV4:AW5 AV16:AW17 AT142:AT155 AV142:AV155 AW6:AW13 AV6:AV15 AT4:AT17 AT21:AT32 AV21:AW32 AT76:AT83 AV76:AW83 AT87:AT106 AV87:AW106 AT110:AT121 AV110:AW121 AT36:AT54 AV36:AW54 AT57:AT73 AV57:AW73">
    <cfRule type="expression" dxfId="194" priority="104" stopIfTrue="1">
      <formula>$AY$1=1</formula>
    </cfRule>
  </conditionalFormatting>
  <conditionalFormatting sqref="AW142:AW155">
    <cfRule type="expression" dxfId="193" priority="105" stopIfTrue="1">
      <formula>$AV$1=1</formula>
    </cfRule>
  </conditionalFormatting>
  <conditionalFormatting sqref="O161">
    <cfRule type="expression" dxfId="192" priority="102" stopIfTrue="1">
      <formula>$AY$1&lt;2</formula>
    </cfRule>
  </conditionalFormatting>
  <conditionalFormatting sqref="W125">
    <cfRule type="expression" dxfId="191" priority="101" stopIfTrue="1">
      <formula>$AY$1&lt;2</formula>
    </cfRule>
  </conditionalFormatting>
  <conditionalFormatting sqref="AI125">
    <cfRule type="expression" dxfId="190" priority="100" stopIfTrue="1">
      <formula>$AY$1&lt;2</formula>
    </cfRule>
  </conditionalFormatting>
  <conditionalFormatting sqref="W127">
    <cfRule type="expression" dxfId="189" priority="99" stopIfTrue="1">
      <formula>$AY$1&lt;2</formula>
    </cfRule>
  </conditionalFormatting>
  <conditionalFormatting sqref="W129">
    <cfRule type="expression" dxfId="188" priority="98" stopIfTrue="1">
      <formula>$AY$1&lt;2</formula>
    </cfRule>
  </conditionalFormatting>
  <conditionalFormatting sqref="W131">
    <cfRule type="expression" dxfId="187" priority="97" stopIfTrue="1">
      <formula>$AY$1&lt;2</formula>
    </cfRule>
  </conditionalFormatting>
  <conditionalFormatting sqref="W133">
    <cfRule type="expression" dxfId="186" priority="96" stopIfTrue="1">
      <formula>$AY$1&lt;2</formula>
    </cfRule>
  </conditionalFormatting>
  <conditionalFormatting sqref="AI127">
    <cfRule type="expression" dxfId="185" priority="95" stopIfTrue="1">
      <formula>$AY$1&lt;2</formula>
    </cfRule>
  </conditionalFormatting>
  <conditionalFormatting sqref="AI129">
    <cfRule type="expression" dxfId="184" priority="94" stopIfTrue="1">
      <formula>$AY$1&lt;2</formula>
    </cfRule>
  </conditionalFormatting>
  <conditionalFormatting sqref="AI131">
    <cfRule type="expression" dxfId="183" priority="93" stopIfTrue="1">
      <formula>$AY$1&lt;2</formula>
    </cfRule>
  </conditionalFormatting>
  <conditionalFormatting sqref="AI133">
    <cfRule type="expression" dxfId="182" priority="92" stopIfTrue="1">
      <formula>$AY$1&lt;2</formula>
    </cfRule>
  </conditionalFormatting>
  <conditionalFormatting sqref="AG135:AI135">
    <cfRule type="expression" dxfId="181" priority="91" stopIfTrue="1">
      <formula>$AY$1&lt;2</formula>
    </cfRule>
  </conditionalFormatting>
  <conditionalFormatting sqref="AI135">
    <cfRule type="expression" dxfId="180" priority="90" stopIfTrue="1">
      <formula>$AY$1&lt;2</formula>
    </cfRule>
  </conditionalFormatting>
  <conditionalFormatting sqref="W125">
    <cfRule type="expression" dxfId="179" priority="89" stopIfTrue="1">
      <formula>$AY$1&lt;2</formula>
    </cfRule>
  </conditionalFormatting>
  <conditionalFormatting sqref="W127">
    <cfRule type="expression" dxfId="178" priority="88" stopIfTrue="1">
      <formula>$AY$1&lt;2</formula>
    </cfRule>
  </conditionalFormatting>
  <conditionalFormatting sqref="W129">
    <cfRule type="expression" dxfId="177" priority="87" stopIfTrue="1">
      <formula>$AY$1&lt;2</formula>
    </cfRule>
  </conditionalFormatting>
  <conditionalFormatting sqref="W131">
    <cfRule type="expression" dxfId="176" priority="86" stopIfTrue="1">
      <formula>$AY$1&lt;2</formula>
    </cfRule>
  </conditionalFormatting>
  <conditionalFormatting sqref="W133">
    <cfRule type="expression" dxfId="175" priority="85" stopIfTrue="1">
      <formula>$AY$1&lt;2</formula>
    </cfRule>
  </conditionalFormatting>
  <conditionalFormatting sqref="U135">
    <cfRule type="expression" dxfId="174" priority="84" stopIfTrue="1">
      <formula>$AY$1&lt;2</formula>
    </cfRule>
  </conditionalFormatting>
  <conditionalFormatting sqref="W135">
    <cfRule type="expression" dxfId="173" priority="83" stopIfTrue="1">
      <formula>$AY$1&lt;2</formula>
    </cfRule>
  </conditionalFormatting>
  <conditionalFormatting sqref="AW14:AW15">
    <cfRule type="expression" dxfId="172" priority="82" stopIfTrue="1">
      <formula>$AY$1=1</formula>
    </cfRule>
  </conditionalFormatting>
  <conditionalFormatting sqref="AC87">
    <cfRule type="expression" dxfId="171" priority="75" stopIfTrue="1">
      <formula>$AY$1&lt;2</formula>
    </cfRule>
  </conditionalFormatting>
  <conditionalFormatting sqref="W69">
    <cfRule type="expression" dxfId="170" priority="81" stopIfTrue="1">
      <formula>$AY$1&lt;2</formula>
    </cfRule>
  </conditionalFormatting>
  <conditionalFormatting sqref="AI57">
    <cfRule type="expression" dxfId="169" priority="80" stopIfTrue="1">
      <formula>$AY$1&lt;2</formula>
    </cfRule>
  </conditionalFormatting>
  <conditionalFormatting sqref="W27">
    <cfRule type="expression" dxfId="168" priority="79" stopIfTrue="1">
      <formula>$AY$1&lt;2</formula>
    </cfRule>
  </conditionalFormatting>
  <conditionalFormatting sqref="X69">
    <cfRule type="expression" dxfId="167" priority="78" stopIfTrue="1">
      <formula>$AY$1&lt;2</formula>
    </cfRule>
  </conditionalFormatting>
  <conditionalFormatting sqref="Z57">
    <cfRule type="expression" dxfId="166" priority="77" stopIfTrue="1">
      <formula>$AY$1&lt;2</formula>
    </cfRule>
  </conditionalFormatting>
  <conditionalFormatting sqref="Z87">
    <cfRule type="expression" dxfId="165" priority="76" stopIfTrue="1">
      <formula>$AY$1&lt;2</formula>
    </cfRule>
  </conditionalFormatting>
  <conditionalFormatting sqref="AF87">
    <cfRule type="expression" dxfId="164" priority="74" stopIfTrue="1">
      <formula>$AY$1&lt;2</formula>
    </cfRule>
  </conditionalFormatting>
  <conditionalFormatting sqref="U89">
    <cfRule type="expression" dxfId="163" priority="73" stopIfTrue="1">
      <formula>$AY$1&lt;2</formula>
    </cfRule>
  </conditionalFormatting>
  <conditionalFormatting sqref="U91">
    <cfRule type="expression" dxfId="162" priority="72" stopIfTrue="1">
      <formula>$AY$1&lt;2</formula>
    </cfRule>
  </conditionalFormatting>
  <conditionalFormatting sqref="X91">
    <cfRule type="expression" dxfId="161" priority="71" stopIfTrue="1">
      <formula>$AY$1&lt;2</formula>
    </cfRule>
  </conditionalFormatting>
  <conditionalFormatting sqref="AA91">
    <cfRule type="expression" dxfId="160" priority="70" stopIfTrue="1">
      <formula>$AY$1&lt;2</formula>
    </cfRule>
  </conditionalFormatting>
  <conditionalFormatting sqref="AD91">
    <cfRule type="expression" dxfId="159" priority="69" stopIfTrue="1">
      <formula>$AY$1&lt;2</formula>
    </cfRule>
  </conditionalFormatting>
  <conditionalFormatting sqref="AG91">
    <cfRule type="expression" dxfId="158" priority="68" stopIfTrue="1">
      <formula>$AY$1&lt;2</formula>
    </cfRule>
  </conditionalFormatting>
  <conditionalFormatting sqref="X4">
    <cfRule type="expression" dxfId="157" priority="67" stopIfTrue="1">
      <formula>$AY$1&lt;2</formula>
    </cfRule>
  </conditionalFormatting>
  <conditionalFormatting sqref="AA4">
    <cfRule type="expression" dxfId="156" priority="66" stopIfTrue="1">
      <formula>$AY$1&lt;2</formula>
    </cfRule>
  </conditionalFormatting>
  <conditionalFormatting sqref="AD4">
    <cfRule type="expression" dxfId="155" priority="65" stopIfTrue="1">
      <formula>$AY$1&lt;2</formula>
    </cfRule>
  </conditionalFormatting>
  <conditionalFormatting sqref="AG4">
    <cfRule type="expression" dxfId="154" priority="64" stopIfTrue="1">
      <formula>$AY$1&lt;2</formula>
    </cfRule>
  </conditionalFormatting>
  <conditionalFormatting sqref="X27">
    <cfRule type="expression" dxfId="153" priority="63" stopIfTrue="1">
      <formula>$AY$1&lt;2</formula>
    </cfRule>
  </conditionalFormatting>
  <conditionalFormatting sqref="AA27">
    <cfRule type="expression" dxfId="152" priority="62" stopIfTrue="1">
      <formula>$AY$1&lt;2</formula>
    </cfRule>
  </conditionalFormatting>
  <conditionalFormatting sqref="AD27">
    <cfRule type="expression" dxfId="151" priority="61" stopIfTrue="1">
      <formula>$AY$1&lt;2</formula>
    </cfRule>
  </conditionalFormatting>
  <conditionalFormatting sqref="AG27">
    <cfRule type="expression" dxfId="150" priority="60" stopIfTrue="1">
      <formula>$AY$1&lt;2</formula>
    </cfRule>
  </conditionalFormatting>
  <conditionalFormatting sqref="L38">
    <cfRule type="expression" dxfId="149" priority="59" stopIfTrue="1">
      <formula>$AY$1&lt;2</formula>
    </cfRule>
  </conditionalFormatting>
  <conditionalFormatting sqref="O38">
    <cfRule type="expression" dxfId="148" priority="58" stopIfTrue="1">
      <formula>$AY$1&lt;2</formula>
    </cfRule>
  </conditionalFormatting>
  <conditionalFormatting sqref="L91">
    <cfRule type="expression" dxfId="147" priority="57" stopIfTrue="1">
      <formula>$AY$1&lt;2</formula>
    </cfRule>
  </conditionalFormatting>
  <conditionalFormatting sqref="L89">
    <cfRule type="expression" dxfId="146" priority="56" stopIfTrue="1">
      <formula>$AY$1&lt;2</formula>
    </cfRule>
  </conditionalFormatting>
  <conditionalFormatting sqref="R118">
    <cfRule type="expression" dxfId="145" priority="55" stopIfTrue="1">
      <formula>$AY$1&lt;2</formula>
    </cfRule>
  </conditionalFormatting>
  <conditionalFormatting sqref="L114">
    <cfRule type="expression" dxfId="144" priority="54" stopIfTrue="1">
      <formula>$AY$1&lt;2</formula>
    </cfRule>
  </conditionalFormatting>
  <conditionalFormatting sqref="L112">
    <cfRule type="expression" dxfId="143" priority="53" stopIfTrue="1">
      <formula>$AY$1&lt;2</formula>
    </cfRule>
  </conditionalFormatting>
  <conditionalFormatting sqref="R133">
    <cfRule type="expression" dxfId="142" priority="52" stopIfTrue="1">
      <formula>$AY$1&lt;2</formula>
    </cfRule>
  </conditionalFormatting>
  <conditionalFormatting sqref="R125">
    <cfRule type="expression" dxfId="141" priority="51" stopIfTrue="1">
      <formula>$AY$1&lt;2</formula>
    </cfRule>
  </conditionalFormatting>
  <conditionalFormatting sqref="L129">
    <cfRule type="expression" dxfId="140" priority="50" stopIfTrue="1">
      <formula>$AY$1&lt;2</formula>
    </cfRule>
  </conditionalFormatting>
  <conditionalFormatting sqref="L127">
    <cfRule type="expression" dxfId="139" priority="49" stopIfTrue="1">
      <formula>$AY$1&lt;2</formula>
    </cfRule>
  </conditionalFormatting>
  <conditionalFormatting sqref="O127">
    <cfRule type="expression" dxfId="138" priority="48" stopIfTrue="1">
      <formula>$AY$1&lt;2</formula>
    </cfRule>
  </conditionalFormatting>
  <conditionalFormatting sqref="R150">
    <cfRule type="expression" dxfId="137" priority="47" stopIfTrue="1">
      <formula>$AY$1&lt;2</formula>
    </cfRule>
  </conditionalFormatting>
  <conditionalFormatting sqref="R142">
    <cfRule type="expression" dxfId="136" priority="46" stopIfTrue="1">
      <formula>$AY$1&lt;2</formula>
    </cfRule>
  </conditionalFormatting>
  <conditionalFormatting sqref="L146">
    <cfRule type="expression" dxfId="135" priority="45" stopIfTrue="1">
      <formula>$AY$1&lt;2</formula>
    </cfRule>
  </conditionalFormatting>
  <conditionalFormatting sqref="L144">
    <cfRule type="expression" dxfId="134" priority="44" stopIfTrue="1">
      <formula>$AY$1&lt;2</formula>
    </cfRule>
  </conditionalFormatting>
  <conditionalFormatting sqref="O144">
    <cfRule type="expression" dxfId="133" priority="43" stopIfTrue="1">
      <formula>$AY$1&lt;2</formula>
    </cfRule>
  </conditionalFormatting>
  <conditionalFormatting sqref="U150">
    <cfRule type="expression" dxfId="132" priority="42" stopIfTrue="1">
      <formula>$AY$1&lt;2</formula>
    </cfRule>
  </conditionalFormatting>
  <conditionalFormatting sqref="U142">
    <cfRule type="expression" dxfId="131" priority="41" stopIfTrue="1">
      <formula>$AY$1&lt;2</formula>
    </cfRule>
  </conditionalFormatting>
  <conditionalFormatting sqref="U152">
    <cfRule type="expression" dxfId="130" priority="40" stopIfTrue="1">
      <formula>$AY$1&lt;2</formula>
    </cfRule>
  </conditionalFormatting>
  <conditionalFormatting sqref="I78">
    <cfRule type="expression" dxfId="129" priority="39" stopIfTrue="1">
      <formula>$AY$1&lt;2</formula>
    </cfRule>
  </conditionalFormatting>
  <conditionalFormatting sqref="AI76">
    <cfRule type="expression" dxfId="128" priority="38" stopIfTrue="1">
      <formula>$AY$1&lt;2</formula>
    </cfRule>
  </conditionalFormatting>
  <conditionalFormatting sqref="X82">
    <cfRule type="expression" dxfId="127" priority="37" stopIfTrue="1">
      <formula>$AY$1&lt;2</formula>
    </cfRule>
  </conditionalFormatting>
  <conditionalFormatting sqref="Z76">
    <cfRule type="expression" dxfId="126" priority="36" stopIfTrue="1">
      <formula>$AY$1&lt;2</formula>
    </cfRule>
  </conditionalFormatting>
  <conditionalFormatting sqref="T87">
    <cfRule type="expression" dxfId="125" priority="35" stopIfTrue="1">
      <formula>$AY$1&lt;2</formula>
    </cfRule>
  </conditionalFormatting>
  <conditionalFormatting sqref="AI46">
    <cfRule type="expression" dxfId="124" priority="34" stopIfTrue="1">
      <formula>$AY$1&lt;2</formula>
    </cfRule>
  </conditionalFormatting>
  <conditionalFormatting sqref="X61">
    <cfRule type="expression" dxfId="123" priority="32" stopIfTrue="1">
      <formula>$AY$1&lt;2</formula>
    </cfRule>
  </conditionalFormatting>
  <conditionalFormatting sqref="O80">
    <cfRule type="expression" dxfId="122" priority="31" stopIfTrue="1">
      <formula>$AY$1&lt;2</formula>
    </cfRule>
  </conditionalFormatting>
  <conditionalFormatting sqref="X80">
    <cfRule type="expression" dxfId="121" priority="30" stopIfTrue="1">
      <formula>$AY$1&lt;2</formula>
    </cfRule>
  </conditionalFormatting>
  <conditionalFormatting sqref="O114">
    <cfRule type="expression" dxfId="120" priority="29" stopIfTrue="1">
      <formula>$AY$1&lt;2</formula>
    </cfRule>
  </conditionalFormatting>
  <conditionalFormatting sqref="O116">
    <cfRule type="expression" dxfId="119" priority="28" stopIfTrue="1">
      <formula>$AY$1&lt;2</formula>
    </cfRule>
  </conditionalFormatting>
  <conditionalFormatting sqref="AJ118">
    <cfRule type="expression" dxfId="118" priority="27" stopIfTrue="1">
      <formula>$AY$1&lt;2</formula>
    </cfRule>
  </conditionalFormatting>
  <conditionalFormatting sqref="AJ133">
    <cfRule type="expression" dxfId="117" priority="26" stopIfTrue="1">
      <formula>$AY$1&lt;2</formula>
    </cfRule>
  </conditionalFormatting>
  <conditionalFormatting sqref="AJ125">
    <cfRule type="expression" dxfId="116" priority="25" stopIfTrue="1">
      <formula>$AY$1&lt;2</formula>
    </cfRule>
  </conditionalFormatting>
  <conditionalFormatting sqref="AJ150">
    <cfRule type="expression" dxfId="115" priority="24" stopIfTrue="1">
      <formula>$AY$1&lt;2</formula>
    </cfRule>
  </conditionalFormatting>
  <conditionalFormatting sqref="AJ142">
    <cfRule type="expression" dxfId="114" priority="23" stopIfTrue="1">
      <formula>$AY$1&lt;2</formula>
    </cfRule>
  </conditionalFormatting>
  <conditionalFormatting sqref="AL87">
    <cfRule type="expression" dxfId="113" priority="22" stopIfTrue="1">
      <formula>$AY$1&lt;2</formula>
    </cfRule>
  </conditionalFormatting>
  <conditionalFormatting sqref="AM118">
    <cfRule type="expression" dxfId="112" priority="20" stopIfTrue="1">
      <formula>$AY$1&lt;2</formula>
    </cfRule>
  </conditionalFormatting>
  <conditionalFormatting sqref="AM133">
    <cfRule type="expression" dxfId="111" priority="19" stopIfTrue="1">
      <formula>$AY$1&lt;2</formula>
    </cfRule>
  </conditionalFormatting>
  <conditionalFormatting sqref="AM125">
    <cfRule type="expression" dxfId="110" priority="18" stopIfTrue="1">
      <formula>$AY$1&lt;2</formula>
    </cfRule>
  </conditionalFormatting>
  <conditionalFormatting sqref="AM150">
    <cfRule type="expression" dxfId="109" priority="17" stopIfTrue="1">
      <formula>$AY$1&lt;2</formula>
    </cfRule>
  </conditionalFormatting>
  <conditionalFormatting sqref="AM142">
    <cfRule type="expression" dxfId="108" priority="16" stopIfTrue="1">
      <formula>$AY$1&lt;2</formula>
    </cfRule>
  </conditionalFormatting>
  <conditionalFormatting sqref="AM67 AO67">
    <cfRule type="expression" dxfId="107" priority="7" stopIfTrue="1">
      <formula>$AY$1&lt;2</formula>
    </cfRule>
  </conditionalFormatting>
  <conditionalFormatting sqref="C59 E59">
    <cfRule type="expression" dxfId="106" priority="5" stopIfTrue="1">
      <formula>$AY$1&lt;2</formula>
    </cfRule>
  </conditionalFormatting>
  <conditionalFormatting sqref="O46 Q46">
    <cfRule type="expression" dxfId="105" priority="4" stopIfTrue="1">
      <formula>$AY$1&lt;2</formula>
    </cfRule>
  </conditionalFormatting>
  <conditionalFormatting sqref="L65 N65">
    <cfRule type="expression" dxfId="104" priority="3" stopIfTrue="1">
      <formula>$AY$1&lt;2</formula>
    </cfRule>
  </conditionalFormatting>
  <conditionalFormatting sqref="I48 K48">
    <cfRule type="expression" dxfId="103" priority="2" stopIfTrue="1">
      <formula>$AY$1&lt;2</formula>
    </cfRule>
  </conditionalFormatting>
  <conditionalFormatting sqref="R48 T48">
    <cfRule type="expression" dxfId="102" priority="1" stopIfTrue="1">
      <formula>$AY$1&lt;2</formula>
    </cfRule>
  </conditionalFormatting>
  <printOptions horizontalCentered="1"/>
  <pageMargins left="0.15748031496062992" right="0" top="0" bottom="0" header="0.11811023622047245" footer="0.19685039370078741"/>
  <pageSetup paperSize="9" scale="70" orientation="landscape" horizontalDpi="4294967294" r:id="rId1"/>
  <headerFooter alignWithMargins="0"/>
  <rowBreaks count="2" manualBreakCount="2">
    <brk id="73" max="42" man="1"/>
    <brk id="84" max="42"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68376-1701-4EBC-9A4D-954CAFB56AE9}">
  <sheetPr>
    <tabColor rgb="FFFFC000"/>
    <pageSetUpPr autoPageBreaks="0"/>
  </sheetPr>
  <dimension ref="A1:AJ103"/>
  <sheetViews>
    <sheetView showGridLines="0" showOutlineSymbols="0" view="pageBreakPreview" zoomScale="44" zoomScaleNormal="90" zoomScaleSheetLayoutView="44" workbookViewId="0">
      <selection activeCell="H10" sqref="H10"/>
    </sheetView>
  </sheetViews>
  <sheetFormatPr defaultColWidth="9" defaultRowHeight="12"/>
  <cols>
    <col min="1" max="1" width="6.25" style="532" customWidth="1"/>
    <col min="2" max="2" width="6.25" style="524" customWidth="1"/>
    <col min="3" max="3" width="5.125" style="525" customWidth="1"/>
    <col min="4" max="4" width="18.75" style="522" customWidth="1"/>
    <col min="5" max="5" width="5.125" style="525" customWidth="1"/>
    <col min="6" max="6" width="5.125" style="526" customWidth="1"/>
    <col min="7" max="7" width="18.75" style="527" customWidth="1"/>
    <col min="8" max="8" width="5.125" style="525" customWidth="1"/>
    <col min="9" max="9" width="6.25" style="524" customWidth="1"/>
    <col min="10" max="10" width="5.125" style="525" customWidth="1"/>
    <col min="11" max="11" width="18.75" style="522" customWidth="1"/>
    <col min="12" max="12" width="5.125" style="525" customWidth="1"/>
    <col min="13" max="13" width="5.125" style="526" customWidth="1"/>
    <col min="14" max="14" width="18.75" style="527" customWidth="1"/>
    <col min="15" max="15" width="5.125" style="525" customWidth="1"/>
    <col min="16" max="16" width="6.25" style="524" customWidth="1"/>
    <col min="17" max="17" width="5.125" style="525" customWidth="1"/>
    <col min="18" max="18" width="18.75" style="522" customWidth="1"/>
    <col min="19" max="19" width="5.125" style="525" customWidth="1"/>
    <col min="20" max="20" width="5.125" style="526" customWidth="1"/>
    <col min="21" max="21" width="18.75" style="527" customWidth="1"/>
    <col min="22" max="22" width="5.125" style="525" customWidth="1"/>
    <col min="23" max="23" width="6.25" style="524" customWidth="1"/>
    <col min="24" max="24" width="2.875" style="524" hidden="1" customWidth="1"/>
    <col min="25" max="25" width="14.25" style="524" hidden="1" customWidth="1"/>
    <col min="26" max="26" width="2.75" style="524" hidden="1" customWidth="1"/>
    <col min="27" max="27" width="2.875" style="524" hidden="1" customWidth="1"/>
    <col min="28" max="28" width="14.25" style="524" hidden="1" customWidth="1"/>
    <col min="29" max="29" width="2.75" style="524" hidden="1" customWidth="1"/>
    <col min="30" max="30" width="4.125" style="524" hidden="1" customWidth="1"/>
    <col min="31" max="31" width="6.25" style="532" customWidth="1"/>
    <col min="32" max="16384" width="9" style="522"/>
  </cols>
  <sheetData>
    <row r="1" spans="1:33" s="258" customFormat="1" ht="54.75" customHeight="1">
      <c r="A1" s="870" t="str">
        <f>CONCATENATE(参加チーム!D1,"　進行表")</f>
        <v>市民総体 第13回豊田市ドッジボール協会長杯（第17回豊田市小学生ドッジボール大会）　進行表</v>
      </c>
      <c r="B1" s="871"/>
      <c r="C1" s="871"/>
      <c r="D1" s="871"/>
      <c r="E1" s="871"/>
      <c r="F1" s="871"/>
      <c r="G1" s="871"/>
      <c r="H1" s="871"/>
      <c r="I1" s="871"/>
      <c r="J1" s="871"/>
      <c r="K1" s="871"/>
      <c r="L1" s="871"/>
      <c r="M1" s="871"/>
      <c r="N1" s="871"/>
      <c r="O1" s="871"/>
      <c r="P1" s="871"/>
      <c r="Q1" s="871"/>
      <c r="R1" s="871"/>
      <c r="S1" s="871"/>
      <c r="T1" s="871"/>
      <c r="U1" s="871"/>
      <c r="V1" s="871"/>
      <c r="W1" s="871"/>
      <c r="X1" s="871"/>
      <c r="Y1" s="871"/>
      <c r="Z1" s="871"/>
      <c r="AA1" s="871"/>
      <c r="AB1" s="871"/>
      <c r="AC1" s="871"/>
      <c r="AD1" s="871"/>
      <c r="AE1" s="872"/>
    </row>
    <row r="2" spans="1:33" s="259" customFormat="1" ht="39.950000000000003" customHeight="1">
      <c r="A2" s="873"/>
      <c r="B2" s="809" t="s">
        <v>24</v>
      </c>
      <c r="C2" s="825" t="s">
        <v>720</v>
      </c>
      <c r="D2" s="826"/>
      <c r="E2" s="826"/>
      <c r="F2" s="826"/>
      <c r="G2" s="826"/>
      <c r="H2" s="827"/>
      <c r="I2" s="809" t="s">
        <v>24</v>
      </c>
      <c r="J2" s="825" t="s">
        <v>721</v>
      </c>
      <c r="K2" s="826"/>
      <c r="L2" s="826"/>
      <c r="M2" s="826"/>
      <c r="N2" s="826"/>
      <c r="O2" s="827"/>
      <c r="P2" s="809" t="s">
        <v>24</v>
      </c>
      <c r="Q2" s="825" t="s">
        <v>722</v>
      </c>
      <c r="R2" s="826"/>
      <c r="S2" s="826"/>
      <c r="T2" s="826"/>
      <c r="U2" s="826"/>
      <c r="V2" s="827"/>
      <c r="W2" s="809" t="s">
        <v>24</v>
      </c>
      <c r="X2" s="834" t="s">
        <v>592</v>
      </c>
      <c r="Y2" s="835"/>
      <c r="Z2" s="835"/>
      <c r="AA2" s="835"/>
      <c r="AB2" s="835"/>
      <c r="AC2" s="835"/>
      <c r="AD2" s="809" t="s">
        <v>24</v>
      </c>
      <c r="AE2" s="876" t="s">
        <v>34</v>
      </c>
    </row>
    <row r="3" spans="1:33" s="259" customFormat="1" ht="39.950000000000003" customHeight="1">
      <c r="A3" s="874"/>
      <c r="B3" s="810"/>
      <c r="C3" s="879" t="s">
        <v>690</v>
      </c>
      <c r="D3" s="880"/>
      <c r="E3" s="881"/>
      <c r="F3" s="879" t="s">
        <v>691</v>
      </c>
      <c r="G3" s="880"/>
      <c r="H3" s="880"/>
      <c r="I3" s="810"/>
      <c r="J3" s="879" t="s">
        <v>690</v>
      </c>
      <c r="K3" s="880"/>
      <c r="L3" s="881"/>
      <c r="M3" s="879" t="s">
        <v>691</v>
      </c>
      <c r="N3" s="880"/>
      <c r="O3" s="880"/>
      <c r="P3" s="810"/>
      <c r="Q3" s="879" t="s">
        <v>690</v>
      </c>
      <c r="R3" s="880"/>
      <c r="S3" s="881"/>
      <c r="T3" s="879" t="s">
        <v>691</v>
      </c>
      <c r="U3" s="880"/>
      <c r="V3" s="880"/>
      <c r="W3" s="810"/>
      <c r="X3" s="817" t="s">
        <v>690</v>
      </c>
      <c r="Y3" s="818"/>
      <c r="Z3" s="819"/>
      <c r="AA3" s="817" t="s">
        <v>691</v>
      </c>
      <c r="AB3" s="818"/>
      <c r="AC3" s="818"/>
      <c r="AD3" s="810"/>
      <c r="AE3" s="877"/>
    </row>
    <row r="4" spans="1:33" s="268" customFormat="1" ht="39.950000000000003" customHeight="1">
      <c r="A4" s="875"/>
      <c r="B4" s="811"/>
      <c r="C4" s="260" t="s">
        <v>23</v>
      </c>
      <c r="D4" s="261" t="s">
        <v>5</v>
      </c>
      <c r="E4" s="260" t="s">
        <v>0</v>
      </c>
      <c r="F4" s="260" t="s">
        <v>23</v>
      </c>
      <c r="G4" s="261" t="s">
        <v>5</v>
      </c>
      <c r="H4" s="262" t="s">
        <v>0</v>
      </c>
      <c r="I4" s="811"/>
      <c r="J4" s="263" t="s">
        <v>23</v>
      </c>
      <c r="K4" s="261" t="s">
        <v>5</v>
      </c>
      <c r="L4" s="260" t="s">
        <v>0</v>
      </c>
      <c r="M4" s="260" t="s">
        <v>23</v>
      </c>
      <c r="N4" s="261" t="s">
        <v>5</v>
      </c>
      <c r="O4" s="264" t="s">
        <v>0</v>
      </c>
      <c r="P4" s="811"/>
      <c r="Q4" s="260" t="s">
        <v>23</v>
      </c>
      <c r="R4" s="261" t="s">
        <v>5</v>
      </c>
      <c r="S4" s="260" t="s">
        <v>0</v>
      </c>
      <c r="T4" s="260" t="s">
        <v>23</v>
      </c>
      <c r="U4" s="261" t="s">
        <v>5</v>
      </c>
      <c r="V4" s="262" t="s">
        <v>0</v>
      </c>
      <c r="W4" s="811"/>
      <c r="X4" s="265" t="s">
        <v>23</v>
      </c>
      <c r="Y4" s="266" t="s">
        <v>5</v>
      </c>
      <c r="Z4" s="265" t="s">
        <v>0</v>
      </c>
      <c r="AA4" s="265" t="s">
        <v>23</v>
      </c>
      <c r="AB4" s="266" t="s">
        <v>5</v>
      </c>
      <c r="AC4" s="267" t="s">
        <v>0</v>
      </c>
      <c r="AD4" s="811"/>
      <c r="AE4" s="878"/>
    </row>
    <row r="5" spans="1:33" s="278" customFormat="1" ht="39.950000000000003" customHeight="1">
      <c r="A5" s="269"/>
      <c r="B5" s="845" t="s">
        <v>698</v>
      </c>
      <c r="C5" s="846"/>
      <c r="D5" s="846"/>
      <c r="E5" s="846"/>
      <c r="F5" s="846"/>
      <c r="G5" s="846"/>
      <c r="H5" s="846"/>
      <c r="I5" s="846"/>
      <c r="J5" s="846"/>
      <c r="K5" s="846"/>
      <c r="L5" s="846"/>
      <c r="M5" s="846"/>
      <c r="N5" s="846"/>
      <c r="O5" s="846"/>
      <c r="P5" s="846"/>
      <c r="Q5" s="846"/>
      <c r="R5" s="846"/>
      <c r="S5" s="846"/>
      <c r="T5" s="846"/>
      <c r="U5" s="846"/>
      <c r="V5" s="846"/>
      <c r="W5" s="847"/>
      <c r="X5" s="270"/>
      <c r="Y5" s="271"/>
      <c r="Z5" s="272"/>
      <c r="AA5" s="273"/>
      <c r="AB5" s="274"/>
      <c r="AC5" s="275"/>
      <c r="AD5" s="276"/>
      <c r="AE5" s="277"/>
    </row>
    <row r="6" spans="1:33" s="278" customFormat="1" ht="39.950000000000003" customHeight="1">
      <c r="A6" s="653">
        <v>0.41666666666666669</v>
      </c>
      <c r="B6" s="698" t="s">
        <v>806</v>
      </c>
      <c r="C6" s="699" t="s">
        <v>451</v>
      </c>
      <c r="D6" s="700" t="str">
        <f>IF(ISERROR(VLOOKUP(C6,参加ＴＭ,2,FALSE)),CONCATENATE(C6,"チーム"),VLOOKUP(C6,参加ＴＭ,2,FALSE))</f>
        <v>平成ミックス１・２年</v>
      </c>
      <c r="E6" s="701"/>
      <c r="F6" s="699" t="s">
        <v>35</v>
      </c>
      <c r="G6" s="700" t="str">
        <f>IF(ISERROR(VLOOKUP(F6,参加ＴＭ,2,FALSE)),CONCATENATE(F6,"チーム"),VLOOKUP(F6,参加ＴＭ,2,FALSE))</f>
        <v>KATTZミックス１・２年</v>
      </c>
      <c r="H6" s="701"/>
      <c r="I6" s="775" t="s">
        <v>785</v>
      </c>
      <c r="J6" s="773" t="s">
        <v>464</v>
      </c>
      <c r="K6" s="771" t="str">
        <f t="shared" ref="K6:K15" si="0">IF(ISERROR(VLOOKUP(J6,参加ＴＭ,2,FALSE)),CONCATENATE(J6,"チーム"),VLOOKUP(J6,参加ＴＭ,2,FALSE))</f>
        <v>かみごうドッジ</v>
      </c>
      <c r="L6" s="772"/>
      <c r="M6" s="773" t="s">
        <v>713</v>
      </c>
      <c r="N6" s="771" t="str">
        <f t="shared" ref="N6:N20" si="1">IF(ISERROR(VLOOKUP(M6,参加ＴＭ,2,FALSE)),CONCATENATE(M6,"チーム"),VLOOKUP(M6,参加ＴＭ,2,FALSE))</f>
        <v>PGS  Hunters</v>
      </c>
      <c r="O6" s="772"/>
      <c r="P6" s="728" t="s">
        <v>806</v>
      </c>
      <c r="Q6" s="781" t="s">
        <v>94</v>
      </c>
      <c r="R6" s="709" t="str">
        <f>IF(ISERROR(VLOOKUP(Q6,参加ＴＭ,2,FALSE)),CONCATENATE(Q6,"チーム"),VLOOKUP(Q6,参加ＴＭ,2,FALSE))</f>
        <v>ミラクル☆キッズ</v>
      </c>
      <c r="S6" s="710"/>
      <c r="T6" s="781" t="s">
        <v>702</v>
      </c>
      <c r="U6" s="709" t="str">
        <f>IF(ISERROR(VLOOKUP(T6,参加ＴＭ,2,FALSE)),CONCATENATE(T6,"チーム"),VLOOKUP(T6,参加ＴＭ,2,FALSE))</f>
        <v>うめつぼドラゴンJr</v>
      </c>
      <c r="V6" s="710"/>
      <c r="W6" s="729" t="str">
        <f>P6</f>
        <v>予選１</v>
      </c>
      <c r="X6" s="283"/>
      <c r="Y6" s="284" t="str">
        <f>IF(ISERROR(VLOOKUP(X6,参加ＴＭ,2,FALSE)),CONCATENATE(X6,"チーム"),VLOOKUP(X6,参加ＴＭ,2,FALSE))</f>
        <v>チーム</v>
      </c>
      <c r="Z6" s="285"/>
      <c r="AA6" s="283"/>
      <c r="AB6" s="284" t="str">
        <f>IF(ISERROR(VLOOKUP(AA6,参加ＴＭ,2,FALSE)),CONCATENATE(AA6,"チーム"),VLOOKUP(AA6,参加ＴＭ,2,FALSE))</f>
        <v>チーム</v>
      </c>
      <c r="AC6" s="285"/>
      <c r="AD6" s="286" t="str">
        <f t="shared" ref="AD6:AD82" si="2">W6</f>
        <v>予選１</v>
      </c>
      <c r="AE6" s="653">
        <v>0.41666666666666669</v>
      </c>
    </row>
    <row r="7" spans="1:33" s="278" customFormat="1" ht="39.950000000000003" customHeight="1">
      <c r="A7" s="287"/>
      <c r="B7" s="790" t="s">
        <v>810</v>
      </c>
      <c r="C7" s="695" t="s">
        <v>16</v>
      </c>
      <c r="D7" s="696" t="str">
        <f t="shared" ref="D7:D59" si="3">IF(ISERROR(VLOOKUP(C7,参加ＴＭ,2,FALSE)),CONCATENATE(C7,"チーム"),VLOOKUP(C7,参加ＴＭ,2,FALSE))</f>
        <v>大林MIXみかん</v>
      </c>
      <c r="E7" s="697"/>
      <c r="F7" s="695" t="s">
        <v>13</v>
      </c>
      <c r="G7" s="696" t="str">
        <f t="shared" ref="G7:G59" si="4">IF(ISERROR(VLOOKUP(F7,参加ＴＭ,2,FALSE)),CONCATENATE(F7,"チーム"),VLOOKUP(F7,参加ＴＭ,2,FALSE))</f>
        <v>大林MIXりんご</v>
      </c>
      <c r="H7" s="697"/>
      <c r="I7" s="769" t="s">
        <v>786</v>
      </c>
      <c r="J7" s="766" t="s">
        <v>466</v>
      </c>
      <c r="K7" s="767" t="str">
        <f t="shared" si="0"/>
        <v>かみごうドッジA</v>
      </c>
      <c r="L7" s="768"/>
      <c r="M7" s="766" t="s">
        <v>570</v>
      </c>
      <c r="N7" s="767" t="str">
        <f t="shared" si="1"/>
        <v>ドラゴンファイター</v>
      </c>
      <c r="O7" s="768"/>
      <c r="P7" s="769" t="s">
        <v>810</v>
      </c>
      <c r="Q7" s="766" t="s">
        <v>467</v>
      </c>
      <c r="R7" s="767" t="str">
        <f t="shared" ref="R7:R59" si="5">IF(ISERROR(VLOOKUP(Q7,参加ＴＭ,2,FALSE)),CONCATENATE(Q7,"チーム"),VLOOKUP(Q7,参加ＴＭ,2,FALSE))</f>
        <v>かみごうドッジB</v>
      </c>
      <c r="S7" s="768"/>
      <c r="T7" s="766" t="s">
        <v>561</v>
      </c>
      <c r="U7" s="767" t="str">
        <f t="shared" ref="U7:U59" si="6">IF(ISERROR(VLOOKUP(T7,参加ＴＭ,2,FALSE)),CONCATENATE(T7,"チーム"),VLOOKUP(T7,参加ＴＭ,2,FALSE))</f>
        <v>さわやかドッチーズ</v>
      </c>
      <c r="V7" s="768"/>
      <c r="W7" s="730" t="str">
        <f>P7</f>
        <v>予選２</v>
      </c>
      <c r="X7" s="283"/>
      <c r="Y7" s="290" t="str">
        <f>IF(ISERROR(VLOOKUP(X7,参加ＴＭ,2,FALSE)),CONCATENATE(X7,"チーム"),VLOOKUP(X7,参加ＴＭ,2,FALSE))</f>
        <v>チーム</v>
      </c>
      <c r="Z7" s="291"/>
      <c r="AA7" s="283"/>
      <c r="AB7" s="290" t="str">
        <f t="shared" ref="AB7:AB59" si="7">IF(ISERROR(VLOOKUP(AA7,参加ＴＭ,2,FALSE)),CONCATENATE(AA7,"チーム"),VLOOKUP(AA7,参加ＴＭ,2,FALSE))</f>
        <v>チーム</v>
      </c>
      <c r="AC7" s="291"/>
      <c r="AD7" s="286" t="str">
        <f t="shared" si="2"/>
        <v>予選２</v>
      </c>
      <c r="AE7" s="287"/>
    </row>
    <row r="8" spans="1:33" s="278" customFormat="1" ht="39.950000000000003" customHeight="1">
      <c r="A8" s="653">
        <v>0.42708333333333331</v>
      </c>
      <c r="B8" s="791" t="s">
        <v>813</v>
      </c>
      <c r="C8" s="702" t="s">
        <v>397</v>
      </c>
      <c r="D8" s="703" t="str">
        <f t="shared" si="3"/>
        <v>平成ミックス３・４年</v>
      </c>
      <c r="E8" s="704"/>
      <c r="F8" s="702" t="s">
        <v>398</v>
      </c>
      <c r="G8" s="703" t="str">
        <f t="shared" si="4"/>
        <v>KATTZミックス３・４年</v>
      </c>
      <c r="H8" s="704"/>
      <c r="I8" s="728" t="s">
        <v>787</v>
      </c>
      <c r="J8" s="711" t="s">
        <v>18</v>
      </c>
      <c r="K8" s="714" t="str">
        <f t="shared" si="0"/>
        <v>かみごうドッジC</v>
      </c>
      <c r="L8" s="715"/>
      <c r="M8" s="711" t="s">
        <v>304</v>
      </c>
      <c r="N8" s="714" t="str">
        <f t="shared" si="1"/>
        <v>うめつぼドラゴンJr</v>
      </c>
      <c r="O8" s="715"/>
      <c r="P8" s="775" t="s">
        <v>813</v>
      </c>
      <c r="Q8" s="766" t="s">
        <v>464</v>
      </c>
      <c r="R8" s="767" t="str">
        <f t="shared" si="5"/>
        <v>かみごうドッジ</v>
      </c>
      <c r="S8" s="768"/>
      <c r="T8" s="766" t="s">
        <v>712</v>
      </c>
      <c r="U8" s="767" t="str">
        <f t="shared" si="6"/>
        <v>うめつぼドラゴン</v>
      </c>
      <c r="V8" s="768"/>
      <c r="W8" s="729" t="str">
        <f t="shared" ref="W8:W21" si="8">P8</f>
        <v>予選３</v>
      </c>
      <c r="X8" s="283"/>
      <c r="Y8" s="290" t="str">
        <f t="shared" ref="Y8:Y59" si="9">IF(ISERROR(VLOOKUP(X8,参加ＴＭ,2,FALSE)),CONCATENATE(X8,"チーム"),VLOOKUP(X8,参加ＴＭ,2,FALSE))</f>
        <v>チーム</v>
      </c>
      <c r="Z8" s="291"/>
      <c r="AA8" s="283"/>
      <c r="AB8" s="290" t="str">
        <f t="shared" si="7"/>
        <v>チーム</v>
      </c>
      <c r="AC8" s="291"/>
      <c r="AD8" s="286" t="str">
        <f t="shared" si="2"/>
        <v>予選３</v>
      </c>
      <c r="AE8" s="653">
        <v>0.42708333333333331</v>
      </c>
    </row>
    <row r="9" spans="1:33" s="278" customFormat="1" ht="39.950000000000003" customHeight="1">
      <c r="A9" s="287"/>
      <c r="B9" s="790" t="s">
        <v>814</v>
      </c>
      <c r="C9" s="695" t="s">
        <v>8</v>
      </c>
      <c r="D9" s="696" t="str">
        <f t="shared" si="3"/>
        <v>平成ミックス１・２年</v>
      </c>
      <c r="E9" s="697"/>
      <c r="F9" s="695" t="s">
        <v>13</v>
      </c>
      <c r="G9" s="696" t="str">
        <f t="shared" si="4"/>
        <v>大林MIXりんご</v>
      </c>
      <c r="H9" s="697"/>
      <c r="I9" s="981" t="s">
        <v>788</v>
      </c>
      <c r="J9" s="781" t="s">
        <v>12</v>
      </c>
      <c r="K9" s="714" t="str">
        <f t="shared" si="0"/>
        <v>大林ファイターズリトル</v>
      </c>
      <c r="L9" s="715"/>
      <c r="M9" s="781" t="s">
        <v>303</v>
      </c>
      <c r="N9" s="714" t="str">
        <f t="shared" si="1"/>
        <v>まえばやしキッズ</v>
      </c>
      <c r="O9" s="715"/>
      <c r="P9" s="769" t="s">
        <v>814</v>
      </c>
      <c r="Q9" s="766" t="s">
        <v>64</v>
      </c>
      <c r="R9" s="767" t="str">
        <f t="shared" si="5"/>
        <v>かみごうドッジB</v>
      </c>
      <c r="S9" s="768"/>
      <c r="T9" s="766" t="s">
        <v>508</v>
      </c>
      <c r="U9" s="767" t="str">
        <f t="shared" si="6"/>
        <v>まえばやしオールスターズ</v>
      </c>
      <c r="V9" s="768"/>
      <c r="W9" s="730" t="str">
        <f t="shared" si="8"/>
        <v>予選４</v>
      </c>
      <c r="X9" s="292"/>
      <c r="Y9" s="290" t="str">
        <f t="shared" si="9"/>
        <v>チーム</v>
      </c>
      <c r="Z9" s="291"/>
      <c r="AA9" s="292"/>
      <c r="AB9" s="290" t="str">
        <f t="shared" si="7"/>
        <v>チーム</v>
      </c>
      <c r="AC9" s="291"/>
      <c r="AD9" s="286" t="str">
        <f t="shared" si="2"/>
        <v>予選４</v>
      </c>
      <c r="AE9" s="287"/>
    </row>
    <row r="10" spans="1:33" s="278" customFormat="1" ht="39.950000000000003" customHeight="1">
      <c r="A10" s="381">
        <v>0.4375</v>
      </c>
      <c r="B10" s="698" t="s">
        <v>815</v>
      </c>
      <c r="C10" s="695" t="s">
        <v>14</v>
      </c>
      <c r="D10" s="696" t="str">
        <f t="shared" si="3"/>
        <v>KATTZミックス１・２年</v>
      </c>
      <c r="E10" s="697"/>
      <c r="F10" s="695" t="s">
        <v>16</v>
      </c>
      <c r="G10" s="696" t="str">
        <f t="shared" si="4"/>
        <v>大林MIXみかん</v>
      </c>
      <c r="H10" s="697"/>
      <c r="I10" s="775" t="s">
        <v>789</v>
      </c>
      <c r="J10" s="766" t="s">
        <v>561</v>
      </c>
      <c r="K10" s="767" t="str">
        <f t="shared" si="0"/>
        <v>さわやかドッチーズ</v>
      </c>
      <c r="L10" s="768"/>
      <c r="M10" s="766" t="s">
        <v>570</v>
      </c>
      <c r="N10" s="767" t="str">
        <f t="shared" si="1"/>
        <v>ドラゴンファイター</v>
      </c>
      <c r="O10" s="768"/>
      <c r="P10" s="775" t="s">
        <v>815</v>
      </c>
      <c r="Q10" s="773" t="s">
        <v>466</v>
      </c>
      <c r="R10" s="767" t="str">
        <f>IF(ISERROR(VLOOKUP(Q10,参加ＴＭ,2,FALSE)),CONCATENATE(Q10,"チーム"),VLOOKUP(Q10,参加ＴＭ,2,FALSE))</f>
        <v>かみごうドッジA</v>
      </c>
      <c r="S10" s="768"/>
      <c r="T10" s="766" t="s">
        <v>770</v>
      </c>
      <c r="U10" s="767" t="str">
        <f t="shared" si="6"/>
        <v>うめつぼドラゴン</v>
      </c>
      <c r="V10" s="768"/>
      <c r="W10" s="729" t="str">
        <f t="shared" si="8"/>
        <v>予選５</v>
      </c>
      <c r="X10" s="283"/>
      <c r="Y10" s="290" t="str">
        <f t="shared" si="9"/>
        <v>チーム</v>
      </c>
      <c r="Z10" s="291"/>
      <c r="AA10" s="283"/>
      <c r="AB10" s="290" t="str">
        <f t="shared" si="7"/>
        <v>チーム</v>
      </c>
      <c r="AC10" s="291"/>
      <c r="AD10" s="286" t="str">
        <f t="shared" si="2"/>
        <v>予選５</v>
      </c>
      <c r="AE10" s="381">
        <v>0.4375</v>
      </c>
    </row>
    <row r="11" spans="1:33" s="278" customFormat="1" ht="39.950000000000003" customHeight="1">
      <c r="A11" s="287"/>
      <c r="B11" s="726" t="s">
        <v>818</v>
      </c>
      <c r="C11" s="702" t="s">
        <v>397</v>
      </c>
      <c r="D11" s="703" t="str">
        <f t="shared" si="3"/>
        <v>平成ミックス３・４年</v>
      </c>
      <c r="E11" s="704"/>
      <c r="F11" s="702" t="s">
        <v>398</v>
      </c>
      <c r="G11" s="703" t="str">
        <f t="shared" si="4"/>
        <v>KATTZミックス３・４年</v>
      </c>
      <c r="H11" s="704"/>
      <c r="I11" s="755" t="s">
        <v>790</v>
      </c>
      <c r="J11" s="752" t="s">
        <v>563</v>
      </c>
      <c r="K11" s="753" t="str">
        <f t="shared" si="0"/>
        <v>スマイリーズNEXT</v>
      </c>
      <c r="L11" s="754"/>
      <c r="M11" s="752" t="s">
        <v>812</v>
      </c>
      <c r="N11" s="753" t="str">
        <f t="shared" si="1"/>
        <v>MSCスマイリーズ</v>
      </c>
      <c r="O11" s="754"/>
      <c r="P11" s="981" t="s">
        <v>818</v>
      </c>
      <c r="Q11" s="781" t="s">
        <v>19</v>
      </c>
      <c r="R11" s="714" t="str">
        <f t="shared" si="5"/>
        <v>やまっこファイターズ</v>
      </c>
      <c r="S11" s="715"/>
      <c r="T11" s="781" t="s">
        <v>303</v>
      </c>
      <c r="U11" s="714" t="str">
        <f t="shared" si="6"/>
        <v>まえばやしキッズ</v>
      </c>
      <c r="V11" s="715"/>
      <c r="W11" s="730" t="str">
        <f t="shared" si="8"/>
        <v>予選６</v>
      </c>
      <c r="X11" s="283"/>
      <c r="Y11" s="290" t="str">
        <f t="shared" si="9"/>
        <v>チーム</v>
      </c>
      <c r="Z11" s="291"/>
      <c r="AA11" s="283"/>
      <c r="AB11" s="290" t="str">
        <f t="shared" si="7"/>
        <v>チーム</v>
      </c>
      <c r="AC11" s="291"/>
      <c r="AD11" s="286" t="str">
        <f t="shared" si="2"/>
        <v>予選６</v>
      </c>
      <c r="AE11" s="287"/>
    </row>
    <row r="12" spans="1:33" s="278" customFormat="1" ht="39.950000000000003" customHeight="1">
      <c r="A12" s="381">
        <v>0.44791666666666669</v>
      </c>
      <c r="B12" s="698" t="s">
        <v>820</v>
      </c>
      <c r="C12" s="695" t="s">
        <v>451</v>
      </c>
      <c r="D12" s="696" t="str">
        <f t="shared" si="3"/>
        <v>平成ミックス１・２年</v>
      </c>
      <c r="E12" s="697"/>
      <c r="F12" s="695" t="s">
        <v>16</v>
      </c>
      <c r="G12" s="696" t="str">
        <f t="shared" si="4"/>
        <v>大林MIXみかん</v>
      </c>
      <c r="H12" s="697"/>
      <c r="I12" s="775" t="s">
        <v>791</v>
      </c>
      <c r="J12" s="766" t="s">
        <v>79</v>
      </c>
      <c r="K12" s="767" t="str">
        <f t="shared" si="0"/>
        <v>かみごうドッジ</v>
      </c>
      <c r="L12" s="768"/>
      <c r="M12" s="766" t="s">
        <v>508</v>
      </c>
      <c r="N12" s="767" t="str">
        <f t="shared" si="1"/>
        <v>まえばやしオールスターズ</v>
      </c>
      <c r="O12" s="768"/>
      <c r="P12" s="775" t="s">
        <v>820</v>
      </c>
      <c r="Q12" s="766" t="s">
        <v>64</v>
      </c>
      <c r="R12" s="767" t="str">
        <f t="shared" si="5"/>
        <v>かみごうドッジB</v>
      </c>
      <c r="S12" s="768"/>
      <c r="T12" s="766" t="s">
        <v>769</v>
      </c>
      <c r="U12" s="767" t="str">
        <f t="shared" si="6"/>
        <v>ドラゴンファイター</v>
      </c>
      <c r="V12" s="768"/>
      <c r="W12" s="729" t="str">
        <f t="shared" si="8"/>
        <v>予選７</v>
      </c>
      <c r="X12" s="292"/>
      <c r="Y12" s="290" t="str">
        <f t="shared" si="9"/>
        <v>チーム</v>
      </c>
      <c r="Z12" s="291"/>
      <c r="AA12" s="292"/>
      <c r="AB12" s="290" t="str">
        <f t="shared" si="7"/>
        <v>チーム</v>
      </c>
      <c r="AC12" s="291"/>
      <c r="AD12" s="286" t="str">
        <f t="shared" si="2"/>
        <v>予選７</v>
      </c>
      <c r="AE12" s="381">
        <v>0.44791666666666669</v>
      </c>
    </row>
    <row r="13" spans="1:33" s="278" customFormat="1" ht="39.75" customHeight="1">
      <c r="A13" s="654"/>
      <c r="B13" s="790" t="s">
        <v>821</v>
      </c>
      <c r="C13" s="695" t="s">
        <v>14</v>
      </c>
      <c r="D13" s="696" t="str">
        <f t="shared" si="3"/>
        <v>KATTZミックス１・２年</v>
      </c>
      <c r="E13" s="697"/>
      <c r="F13" s="695" t="s">
        <v>13</v>
      </c>
      <c r="G13" s="696" t="str">
        <f t="shared" si="4"/>
        <v>大林MIXりんご</v>
      </c>
      <c r="H13" s="697"/>
      <c r="I13" s="777" t="s">
        <v>792</v>
      </c>
      <c r="J13" s="743" t="s">
        <v>100</v>
      </c>
      <c r="K13" s="744" t="str">
        <f t="shared" si="0"/>
        <v>やまっこファイターズ</v>
      </c>
      <c r="L13" s="745"/>
      <c r="M13" s="743" t="s">
        <v>304</v>
      </c>
      <c r="N13" s="744" t="str">
        <f t="shared" si="1"/>
        <v>うめつぼドラゴンJr</v>
      </c>
      <c r="O13" s="745"/>
      <c r="P13" s="769" t="s">
        <v>821</v>
      </c>
      <c r="Q13" s="766" t="s">
        <v>466</v>
      </c>
      <c r="R13" s="767" t="str">
        <f t="shared" si="5"/>
        <v>かみごうドッジA</v>
      </c>
      <c r="S13" s="768"/>
      <c r="T13" s="766" t="s">
        <v>561</v>
      </c>
      <c r="U13" s="767" t="str">
        <f t="shared" si="6"/>
        <v>さわやかドッチーズ</v>
      </c>
      <c r="V13" s="768"/>
      <c r="W13" s="730" t="str">
        <f t="shared" si="8"/>
        <v>予選８</v>
      </c>
      <c r="X13" s="283"/>
      <c r="Y13" s="290" t="str">
        <f t="shared" si="9"/>
        <v>チーム</v>
      </c>
      <c r="Z13" s="291"/>
      <c r="AA13" s="283"/>
      <c r="AB13" s="290" t="str">
        <f t="shared" si="7"/>
        <v>チーム</v>
      </c>
      <c r="AC13" s="291"/>
      <c r="AD13" s="293" t="str">
        <f t="shared" si="2"/>
        <v>予選８</v>
      </c>
      <c r="AE13" s="654"/>
    </row>
    <row r="14" spans="1:33" s="278" customFormat="1" ht="39.4" customHeight="1">
      <c r="A14" s="381">
        <v>0.45833333333333331</v>
      </c>
      <c r="B14" s="764" t="s">
        <v>822</v>
      </c>
      <c r="C14" s="759" t="s">
        <v>468</v>
      </c>
      <c r="D14" s="761" t="str">
        <f t="shared" si="3"/>
        <v>平成BLUEtree　Jr</v>
      </c>
      <c r="E14" s="762"/>
      <c r="F14" s="759" t="s">
        <v>470</v>
      </c>
      <c r="G14" s="761" t="str">
        <f t="shared" si="4"/>
        <v>KATTZ Jr</v>
      </c>
      <c r="H14" s="762"/>
      <c r="I14" s="755" t="s">
        <v>822</v>
      </c>
      <c r="J14" s="752" t="s">
        <v>472</v>
      </c>
      <c r="K14" s="757" t="str">
        <f>IF(ISERROR(VLOOKUP(J14,参加ＴＭ,2,FALSE)),CONCATENATE(J14,"チーム"),VLOOKUP(J14,参加ＴＭ,2,FALSE))</f>
        <v>平成BLUEtree</v>
      </c>
      <c r="L14" s="758"/>
      <c r="M14" s="752" t="s">
        <v>474</v>
      </c>
      <c r="N14" s="757" t="str">
        <f>IF(ISERROR(VLOOKUP(M14,参加ＴＭ,2,FALSE)),CONCATENATE(M14,"チーム"),VLOOKUP(M14,参加ＴＭ,2,FALSE))</f>
        <v>大林ファイターズA</v>
      </c>
      <c r="O14" s="758"/>
      <c r="P14" s="755" t="s">
        <v>822</v>
      </c>
      <c r="Q14" s="752" t="s">
        <v>475</v>
      </c>
      <c r="R14" s="757" t="str">
        <f t="shared" si="5"/>
        <v>大林ファイターズB</v>
      </c>
      <c r="S14" s="758"/>
      <c r="T14" s="752" t="s">
        <v>812</v>
      </c>
      <c r="U14" s="757" t="str">
        <f t="shared" si="6"/>
        <v>MSCスマイリーズ</v>
      </c>
      <c r="V14" s="758"/>
      <c r="W14" s="729" t="str">
        <f t="shared" si="8"/>
        <v>予選９</v>
      </c>
      <c r="X14" s="292"/>
      <c r="Y14" s="284" t="str">
        <f t="shared" si="9"/>
        <v>チーム</v>
      </c>
      <c r="Z14" s="285"/>
      <c r="AA14" s="292"/>
      <c r="AB14" s="284" t="str">
        <f t="shared" si="7"/>
        <v>チーム</v>
      </c>
      <c r="AC14" s="285"/>
      <c r="AD14" s="286" t="str">
        <f t="shared" si="2"/>
        <v>予選９</v>
      </c>
      <c r="AE14" s="381">
        <v>0.45833333333333331</v>
      </c>
    </row>
    <row r="15" spans="1:33" s="278" customFormat="1" ht="39.950000000000003" customHeight="1">
      <c r="A15" s="287"/>
      <c r="B15" s="796" t="s">
        <v>824</v>
      </c>
      <c r="C15" s="743" t="s">
        <v>462</v>
      </c>
      <c r="D15" s="744" t="str">
        <f t="shared" si="3"/>
        <v>平成BLUEtreeリトル</v>
      </c>
      <c r="E15" s="745"/>
      <c r="F15" s="743" t="s">
        <v>463</v>
      </c>
      <c r="G15" s="744" t="str">
        <f t="shared" si="4"/>
        <v>大林ファイターズリトル</v>
      </c>
      <c r="H15" s="745"/>
      <c r="I15" s="769" t="s">
        <v>25</v>
      </c>
      <c r="J15" s="766" t="s">
        <v>79</v>
      </c>
      <c r="K15" s="767" t="str">
        <f t="shared" si="0"/>
        <v>かみごうドッジ</v>
      </c>
      <c r="L15" s="768"/>
      <c r="M15" s="766" t="s">
        <v>561</v>
      </c>
      <c r="N15" s="767" t="str">
        <f t="shared" si="1"/>
        <v>さわやかドッチーズ</v>
      </c>
      <c r="O15" s="768"/>
      <c r="P15" s="981" t="s">
        <v>824</v>
      </c>
      <c r="Q15" s="781" t="s">
        <v>98</v>
      </c>
      <c r="R15" s="714" t="str">
        <f t="shared" si="5"/>
        <v>かみごうドッジC</v>
      </c>
      <c r="S15" s="715"/>
      <c r="T15" s="781" t="s">
        <v>109</v>
      </c>
      <c r="U15" s="714" t="str">
        <f t="shared" si="6"/>
        <v>まえばやしキッズ</v>
      </c>
      <c r="V15" s="715"/>
      <c r="W15" s="730" t="str">
        <f t="shared" si="8"/>
        <v>予選１０</v>
      </c>
      <c r="X15" s="283"/>
      <c r="Y15" s="290" t="str">
        <f t="shared" si="9"/>
        <v>チーム</v>
      </c>
      <c r="Z15" s="291"/>
      <c r="AA15" s="283"/>
      <c r="AB15" s="290" t="str">
        <f t="shared" si="7"/>
        <v>チーム</v>
      </c>
      <c r="AC15" s="291"/>
      <c r="AD15" s="286" t="str">
        <f t="shared" si="2"/>
        <v>予選１０</v>
      </c>
      <c r="AE15" s="287"/>
      <c r="AF15" s="781"/>
      <c r="AG15" s="781"/>
    </row>
    <row r="16" spans="1:33" s="278" customFormat="1" ht="39.950000000000003" customHeight="1">
      <c r="A16" s="343">
        <v>0.46875</v>
      </c>
      <c r="B16" s="788" t="s">
        <v>825</v>
      </c>
      <c r="C16" s="752" t="s">
        <v>563</v>
      </c>
      <c r="D16" s="753" t="str">
        <f t="shared" si="3"/>
        <v>スマイリーズNEXT</v>
      </c>
      <c r="E16" s="754"/>
      <c r="F16" s="752" t="s">
        <v>473</v>
      </c>
      <c r="G16" s="753" t="str">
        <f t="shared" si="4"/>
        <v>TOYOTA KATTZ</v>
      </c>
      <c r="H16" s="754"/>
      <c r="I16" s="775" t="s">
        <v>26</v>
      </c>
      <c r="J16" s="770" t="s">
        <v>80</v>
      </c>
      <c r="K16" s="767" t="str">
        <f>IF(ISERROR(VLOOKUP(J16,参加ＴＭ,2,FALSE)),CONCATENATE(J16,"チーム"),VLOOKUP(J16,参加ＴＭ,2,FALSE))</f>
        <v>かみごうドッジA</v>
      </c>
      <c r="L16" s="768"/>
      <c r="M16" s="773" t="s">
        <v>771</v>
      </c>
      <c r="N16" s="767" t="str">
        <f t="shared" si="1"/>
        <v>PGS  Hunters</v>
      </c>
      <c r="O16" s="768"/>
      <c r="P16" s="775" t="s">
        <v>825</v>
      </c>
      <c r="Q16" s="766" t="s">
        <v>465</v>
      </c>
      <c r="R16" s="767" t="str">
        <f t="shared" si="5"/>
        <v>まえばやしオールスターズ</v>
      </c>
      <c r="S16" s="768"/>
      <c r="T16" s="766" t="s">
        <v>712</v>
      </c>
      <c r="U16" s="767" t="str">
        <f t="shared" si="6"/>
        <v>うめつぼドラゴン</v>
      </c>
      <c r="V16" s="768"/>
      <c r="W16" s="728" t="str">
        <f t="shared" si="8"/>
        <v>予選１１</v>
      </c>
      <c r="X16" s="283"/>
      <c r="Y16" s="290" t="str">
        <f t="shared" si="9"/>
        <v>チーム</v>
      </c>
      <c r="Z16" s="291"/>
      <c r="AA16" s="283"/>
      <c r="AB16" s="290" t="str">
        <f t="shared" si="7"/>
        <v>チーム</v>
      </c>
      <c r="AC16" s="291"/>
      <c r="AD16" s="286" t="str">
        <f t="shared" si="2"/>
        <v>予選１１</v>
      </c>
      <c r="AE16" s="343">
        <v>0.46875</v>
      </c>
    </row>
    <row r="17" spans="1:31" s="278" customFormat="1" ht="39.4" customHeight="1">
      <c r="A17" s="381"/>
      <c r="B17" s="792" t="s">
        <v>826</v>
      </c>
      <c r="C17" s="781" t="s">
        <v>10</v>
      </c>
      <c r="D17" s="714" t="str">
        <f t="shared" si="3"/>
        <v>平成BLUEtreeリトル</v>
      </c>
      <c r="E17" s="715"/>
      <c r="F17" s="781" t="s">
        <v>303</v>
      </c>
      <c r="G17" s="714" t="str">
        <f t="shared" si="4"/>
        <v>まえばやしキッズ</v>
      </c>
      <c r="H17" s="715"/>
      <c r="I17" s="981" t="s">
        <v>27</v>
      </c>
      <c r="J17" s="983" t="s">
        <v>12</v>
      </c>
      <c r="K17" s="714" t="str">
        <f>IF(ISERROR(VLOOKUP(J17,参加ＴＭ,2,FALSE)),CONCATENATE(J17,"チーム"),VLOOKUP(J17,参加ＴＭ,2,FALSE))</f>
        <v>大林ファイターズリトル</v>
      </c>
      <c r="L17" s="715"/>
      <c r="M17" s="984" t="s">
        <v>18</v>
      </c>
      <c r="N17" s="714" t="str">
        <f t="shared" si="1"/>
        <v>かみごうドッジC</v>
      </c>
      <c r="O17" s="715"/>
      <c r="P17" s="981" t="s">
        <v>826</v>
      </c>
      <c r="Q17" s="781" t="s">
        <v>19</v>
      </c>
      <c r="R17" s="714" t="str">
        <f t="shared" si="5"/>
        <v>やまっこファイターズ</v>
      </c>
      <c r="S17" s="715"/>
      <c r="T17" s="781" t="s">
        <v>302</v>
      </c>
      <c r="U17" s="714" t="str">
        <f t="shared" si="6"/>
        <v>ミラクル☆キッズ</v>
      </c>
      <c r="V17" s="715"/>
      <c r="W17" s="730" t="str">
        <f t="shared" si="8"/>
        <v>予選１２</v>
      </c>
      <c r="X17" s="283"/>
      <c r="Y17" s="290" t="str">
        <f t="shared" si="9"/>
        <v>チーム</v>
      </c>
      <c r="Z17" s="291"/>
      <c r="AA17" s="283"/>
      <c r="AB17" s="290" t="str">
        <f t="shared" si="7"/>
        <v>チーム</v>
      </c>
      <c r="AC17" s="291"/>
      <c r="AD17" s="293" t="str">
        <f t="shared" si="2"/>
        <v>予選１２</v>
      </c>
      <c r="AE17" s="381"/>
    </row>
    <row r="18" spans="1:31" s="278" customFormat="1" ht="39.75" customHeight="1">
      <c r="A18" s="381">
        <v>0.47916666666666669</v>
      </c>
      <c r="B18" s="765" t="s">
        <v>827</v>
      </c>
      <c r="C18" s="766" t="s">
        <v>508</v>
      </c>
      <c r="D18" s="771" t="str">
        <f t="shared" si="3"/>
        <v>まえばやしオールスターズ</v>
      </c>
      <c r="E18" s="772"/>
      <c r="F18" s="766" t="s">
        <v>769</v>
      </c>
      <c r="G18" s="771" t="str">
        <f t="shared" si="4"/>
        <v>ドラゴンファイター</v>
      </c>
      <c r="H18" s="772"/>
      <c r="I18" s="755" t="s">
        <v>28</v>
      </c>
      <c r="J18" s="756" t="s">
        <v>472</v>
      </c>
      <c r="K18" s="757" t="str">
        <f>IF(ISERROR(VLOOKUP(J18,参加ＴＭ,2,FALSE)),CONCATENATE(J18,"チーム"),VLOOKUP(J18,参加ＴＭ,2,FALSE))</f>
        <v>平成BLUEtree</v>
      </c>
      <c r="L18" s="758"/>
      <c r="M18" s="756" t="s">
        <v>563</v>
      </c>
      <c r="N18" s="757" t="str">
        <f t="shared" si="1"/>
        <v>スマイリーズNEXT</v>
      </c>
      <c r="O18" s="758"/>
      <c r="P18" s="775" t="s">
        <v>827</v>
      </c>
      <c r="Q18" s="773" t="s">
        <v>64</v>
      </c>
      <c r="R18" s="771" t="str">
        <f t="shared" si="5"/>
        <v>かみごうドッジB</v>
      </c>
      <c r="S18" s="772"/>
      <c r="T18" s="773" t="s">
        <v>713</v>
      </c>
      <c r="U18" s="771" t="str">
        <f t="shared" si="6"/>
        <v>PGS  Hunters</v>
      </c>
      <c r="V18" s="772"/>
      <c r="W18" s="729" t="str">
        <f t="shared" si="8"/>
        <v>予選１３</v>
      </c>
      <c r="X18" s="292"/>
      <c r="Y18" s="284" t="str">
        <f t="shared" si="9"/>
        <v>チーム</v>
      </c>
      <c r="Z18" s="285"/>
      <c r="AA18" s="292"/>
      <c r="AB18" s="284" t="str">
        <f t="shared" si="7"/>
        <v>チーム</v>
      </c>
      <c r="AC18" s="285"/>
      <c r="AD18" s="286" t="str">
        <f t="shared" si="2"/>
        <v>予選１３</v>
      </c>
      <c r="AE18" s="381">
        <v>0.47916666666666669</v>
      </c>
    </row>
    <row r="19" spans="1:31" s="278" customFormat="1" ht="39.75" customHeight="1">
      <c r="A19" s="343"/>
      <c r="B19" s="999" t="s">
        <v>829</v>
      </c>
      <c r="C19" s="773" t="s">
        <v>712</v>
      </c>
      <c r="D19" s="767" t="str">
        <f t="shared" si="3"/>
        <v>うめつぼドラゴン</v>
      </c>
      <c r="E19" s="768"/>
      <c r="F19" s="773" t="s">
        <v>713</v>
      </c>
      <c r="G19" s="767" t="str">
        <f t="shared" si="4"/>
        <v>PGS  Hunters</v>
      </c>
      <c r="H19" s="768"/>
      <c r="I19" s="751" t="s">
        <v>29</v>
      </c>
      <c r="J19" s="752" t="s">
        <v>474</v>
      </c>
      <c r="K19" s="753" t="str">
        <f>IF(ISERROR(VLOOKUP(J19,参加ＴＭ,2,FALSE)),CONCATENATE(J19,"チーム"),VLOOKUP(J19,参加ＴＭ,2,FALSE))</f>
        <v>大林ファイターズA</v>
      </c>
      <c r="L19" s="754"/>
      <c r="M19" s="752" t="s">
        <v>475</v>
      </c>
      <c r="N19" s="753" t="str">
        <f t="shared" si="1"/>
        <v>大林ファイターズB</v>
      </c>
      <c r="O19" s="754"/>
      <c r="P19" s="751" t="s">
        <v>829</v>
      </c>
      <c r="Q19" s="752" t="s">
        <v>473</v>
      </c>
      <c r="R19" s="753" t="str">
        <f t="shared" si="5"/>
        <v>TOYOTA KATTZ</v>
      </c>
      <c r="S19" s="754"/>
      <c r="T19" s="752" t="s">
        <v>812</v>
      </c>
      <c r="U19" s="753" t="str">
        <f t="shared" si="6"/>
        <v>MSCスマイリーズ</v>
      </c>
      <c r="V19" s="754"/>
      <c r="W19" s="730" t="str">
        <f t="shared" si="8"/>
        <v>予選１４</v>
      </c>
      <c r="X19" s="283"/>
      <c r="Y19" s="290" t="str">
        <f t="shared" si="9"/>
        <v>チーム</v>
      </c>
      <c r="Z19" s="291"/>
      <c r="AA19" s="283"/>
      <c r="AB19" s="290" t="str">
        <f t="shared" si="7"/>
        <v>チーム</v>
      </c>
      <c r="AC19" s="291"/>
      <c r="AD19" s="293" t="str">
        <f t="shared" si="2"/>
        <v>予選１４</v>
      </c>
      <c r="AE19" s="343"/>
    </row>
    <row r="20" spans="1:31" s="278" customFormat="1" ht="39.75" customHeight="1">
      <c r="A20" s="343">
        <v>0.48958333333333331</v>
      </c>
      <c r="B20" s="765" t="s">
        <v>830</v>
      </c>
      <c r="C20" s="766" t="s">
        <v>10</v>
      </c>
      <c r="D20" s="771" t="str">
        <f t="shared" si="3"/>
        <v>平成BLUEtreeリトル</v>
      </c>
      <c r="E20" s="772"/>
      <c r="F20" s="766" t="s">
        <v>302</v>
      </c>
      <c r="G20" s="771" t="str">
        <f t="shared" si="4"/>
        <v>ミラクル☆キッズ</v>
      </c>
      <c r="H20" s="772"/>
      <c r="I20" s="755" t="s">
        <v>30</v>
      </c>
      <c r="J20" s="752" t="s">
        <v>68</v>
      </c>
      <c r="K20" s="757" t="str">
        <f>IF(ISERROR(VLOOKUP(J20,参加ＴＭ,2,FALSE)),CONCATENATE(J20,"チーム"),VLOOKUP(J20,参加ＴＭ,2,FALSE))</f>
        <v>平成BLUEtree</v>
      </c>
      <c r="L20" s="758"/>
      <c r="M20" s="752" t="s">
        <v>812</v>
      </c>
      <c r="N20" s="757" t="str">
        <f t="shared" si="1"/>
        <v>MSCスマイリーズ</v>
      </c>
      <c r="O20" s="778"/>
      <c r="P20" s="731" t="s">
        <v>830</v>
      </c>
      <c r="Q20" s="760" t="s">
        <v>468</v>
      </c>
      <c r="R20" s="761" t="str">
        <f t="shared" si="5"/>
        <v>平成BLUEtree　Jr</v>
      </c>
      <c r="S20" s="762"/>
      <c r="T20" s="992" t="s">
        <v>67</v>
      </c>
      <c r="U20" s="761" t="str">
        <f t="shared" si="6"/>
        <v>スマイリーズJr</v>
      </c>
      <c r="V20" s="762"/>
      <c r="W20" s="729" t="str">
        <f t="shared" si="8"/>
        <v>予選１５</v>
      </c>
      <c r="X20" s="292"/>
      <c r="Y20" s="284" t="str">
        <f t="shared" si="9"/>
        <v>チーム</v>
      </c>
      <c r="Z20" s="285"/>
      <c r="AA20" s="292"/>
      <c r="AB20" s="284" t="str">
        <f t="shared" si="7"/>
        <v>チーム</v>
      </c>
      <c r="AC20" s="285"/>
      <c r="AD20" s="286" t="str">
        <f t="shared" si="2"/>
        <v>予選１５</v>
      </c>
      <c r="AE20" s="343">
        <v>0.48958333333333331</v>
      </c>
    </row>
    <row r="21" spans="1:31" s="278" customFormat="1" ht="40.5" customHeight="1">
      <c r="A21" s="381"/>
      <c r="B21" s="765" t="s">
        <v>831</v>
      </c>
      <c r="C21" s="766" t="s">
        <v>64</v>
      </c>
      <c r="D21" s="771" t="str">
        <f t="shared" si="3"/>
        <v>かみごうドッジB</v>
      </c>
      <c r="E21" s="772"/>
      <c r="F21" s="766" t="s">
        <v>770</v>
      </c>
      <c r="G21" s="771" t="str">
        <f t="shared" si="4"/>
        <v>うめつぼドラゴン</v>
      </c>
      <c r="H21" s="772"/>
      <c r="I21" s="755" t="s">
        <v>31</v>
      </c>
      <c r="J21" s="752" t="s">
        <v>475</v>
      </c>
      <c r="K21" s="757" t="str">
        <f t="shared" ref="K21:K25" si="10">IF(ISERROR(VLOOKUP(J21,参加ＴＭ,2,FALSE)),CONCATENATE(J21,"チーム"),VLOOKUP(J21,参加ＴＭ,2,FALSE))</f>
        <v>大林ファイターズB</v>
      </c>
      <c r="L21" s="758"/>
      <c r="M21" s="752" t="s">
        <v>473</v>
      </c>
      <c r="N21" s="757" t="str">
        <f t="shared" ref="N21:N25" si="11">IF(ISERROR(VLOOKUP(M21,参加ＴＭ,2,FALSE)),CONCATENATE(M21,"チーム"),VLOOKUP(M21,参加ＴＭ,2,FALSE))</f>
        <v>TOYOTA KATTZ</v>
      </c>
      <c r="O21" s="778"/>
      <c r="P21" s="731" t="s">
        <v>831</v>
      </c>
      <c r="Q21" s="760" t="s">
        <v>470</v>
      </c>
      <c r="R21" s="761" t="str">
        <f t="shared" ref="R21:R25" si="12">IF(ISERROR(VLOOKUP(Q21,参加ＴＭ,2,FALSE)),CONCATENATE(Q21,"チーム"),VLOOKUP(Q21,参加ＴＭ,2,FALSE))</f>
        <v>KATTZ Jr</v>
      </c>
      <c r="S21" s="762"/>
      <c r="T21" s="760" t="s">
        <v>471</v>
      </c>
      <c r="U21" s="761" t="str">
        <f t="shared" ref="U21:U25" si="13">IF(ISERROR(VLOOKUP(T21,参加ＴＭ,2,FALSE)),CONCATENATE(T21,"チーム"),VLOOKUP(T21,参加ＴＭ,2,FALSE))</f>
        <v>大林ファイターズJr</v>
      </c>
      <c r="V21" s="762"/>
      <c r="W21" s="729" t="str">
        <f t="shared" si="8"/>
        <v>予選１６</v>
      </c>
      <c r="X21" s="292"/>
      <c r="Y21" s="284" t="str">
        <f t="shared" si="9"/>
        <v>チーム</v>
      </c>
      <c r="Z21" s="285"/>
      <c r="AA21" s="292"/>
      <c r="AB21" s="284" t="str">
        <f t="shared" si="7"/>
        <v>チーム</v>
      </c>
      <c r="AC21" s="285"/>
      <c r="AD21" s="286" t="str">
        <f t="shared" si="2"/>
        <v>予選１６</v>
      </c>
      <c r="AE21" s="381"/>
    </row>
    <row r="22" spans="1:31" s="780" customFormat="1" ht="39.950000000000003" customHeight="1">
      <c r="A22" s="782">
        <v>0.5</v>
      </c>
      <c r="B22" s="783"/>
      <c r="C22" s="743"/>
      <c r="D22" s="744" t="str">
        <f t="shared" si="3"/>
        <v>チーム</v>
      </c>
      <c r="E22" s="745"/>
      <c r="F22" s="743"/>
      <c r="G22" s="744" t="str">
        <f t="shared" si="4"/>
        <v>チーム</v>
      </c>
      <c r="H22" s="745"/>
      <c r="I22" s="776"/>
      <c r="J22" s="746"/>
      <c r="K22" s="747" t="str">
        <f t="shared" si="10"/>
        <v>チーム</v>
      </c>
      <c r="L22" s="748"/>
      <c r="M22" s="749"/>
      <c r="N22" s="747" t="str">
        <f t="shared" si="11"/>
        <v>チーム</v>
      </c>
      <c r="O22" s="750"/>
      <c r="P22" s="776"/>
      <c r="Q22" s="749"/>
      <c r="R22" s="747" t="str">
        <f t="shared" si="12"/>
        <v>チーム</v>
      </c>
      <c r="S22" s="748"/>
      <c r="T22" s="749"/>
      <c r="U22" s="747" t="str">
        <f t="shared" si="13"/>
        <v>チーム</v>
      </c>
      <c r="V22" s="748"/>
      <c r="W22" s="776">
        <f t="shared" ref="W22:W25" si="14">P22</f>
        <v>0</v>
      </c>
      <c r="X22" s="785"/>
      <c r="Y22" s="786" t="str">
        <f t="shared" si="9"/>
        <v>チーム</v>
      </c>
      <c r="Z22" s="787"/>
      <c r="AA22" s="785"/>
      <c r="AB22" s="786" t="str">
        <f t="shared" si="7"/>
        <v>チーム</v>
      </c>
      <c r="AC22" s="787"/>
      <c r="AD22" s="784">
        <f t="shared" si="2"/>
        <v>0</v>
      </c>
      <c r="AE22" s="782">
        <v>0.5</v>
      </c>
    </row>
    <row r="23" spans="1:31" s="278" customFormat="1" ht="39.950000000000003" customHeight="1">
      <c r="A23" s="343">
        <v>0.54166666666666663</v>
      </c>
      <c r="B23" s="993" t="s">
        <v>832</v>
      </c>
      <c r="C23" s="752" t="s">
        <v>69</v>
      </c>
      <c r="D23" s="753" t="str">
        <f t="shared" si="3"/>
        <v>大林ファイターズB</v>
      </c>
      <c r="E23" s="754"/>
      <c r="F23" s="752" t="s">
        <v>718</v>
      </c>
      <c r="G23" s="753" t="str">
        <f t="shared" si="4"/>
        <v>スマイリーズNEXT</v>
      </c>
      <c r="H23" s="754"/>
      <c r="I23" s="775" t="s">
        <v>32</v>
      </c>
      <c r="J23" s="770" t="s">
        <v>80</v>
      </c>
      <c r="K23" s="771" t="str">
        <f t="shared" si="10"/>
        <v>かみごうドッジA</v>
      </c>
      <c r="L23" s="772"/>
      <c r="M23" s="773" t="s">
        <v>508</v>
      </c>
      <c r="N23" s="771" t="str">
        <f t="shared" si="11"/>
        <v>まえばやしオールスターズ</v>
      </c>
      <c r="O23" s="774"/>
      <c r="P23" s="755" t="s">
        <v>832</v>
      </c>
      <c r="Q23" s="756" t="s">
        <v>82</v>
      </c>
      <c r="R23" s="757" t="str">
        <f t="shared" si="12"/>
        <v>大林ファイターズA</v>
      </c>
      <c r="S23" s="758"/>
      <c r="T23" s="756" t="s">
        <v>719</v>
      </c>
      <c r="U23" s="757" t="str">
        <f t="shared" si="13"/>
        <v>MSCスマイリーズ</v>
      </c>
      <c r="V23" s="758"/>
      <c r="W23" s="777" t="str">
        <f t="shared" si="14"/>
        <v>予選１７</v>
      </c>
      <c r="X23" s="283"/>
      <c r="Y23" s="290" t="str">
        <f t="shared" si="9"/>
        <v>チーム</v>
      </c>
      <c r="Z23" s="291"/>
      <c r="AA23" s="283"/>
      <c r="AB23" s="290" t="str">
        <f t="shared" si="7"/>
        <v>チーム</v>
      </c>
      <c r="AC23" s="291"/>
      <c r="AD23" s="286" t="str">
        <f t="shared" si="2"/>
        <v>予選１７</v>
      </c>
      <c r="AE23" s="343">
        <v>0.54166666666666663</v>
      </c>
    </row>
    <row r="24" spans="1:31" s="278" customFormat="1" ht="39.950000000000003" customHeight="1">
      <c r="A24" s="343"/>
      <c r="B24" s="788" t="s">
        <v>833</v>
      </c>
      <c r="C24" s="752" t="s">
        <v>68</v>
      </c>
      <c r="D24" s="753" t="str">
        <f t="shared" si="3"/>
        <v>平成BLUEtree</v>
      </c>
      <c r="E24" s="754"/>
      <c r="F24" s="752" t="s">
        <v>70</v>
      </c>
      <c r="G24" s="753" t="str">
        <f t="shared" si="4"/>
        <v>TOYOTA KATTZ</v>
      </c>
      <c r="H24" s="754"/>
      <c r="I24" s="763" t="s">
        <v>33</v>
      </c>
      <c r="J24" s="795" t="s">
        <v>81</v>
      </c>
      <c r="K24" s="761" t="str">
        <f t="shared" si="10"/>
        <v>KATTZ Jr</v>
      </c>
      <c r="L24" s="762"/>
      <c r="M24" s="760" t="s">
        <v>67</v>
      </c>
      <c r="N24" s="761" t="str">
        <f t="shared" si="11"/>
        <v>スマイリーズJr</v>
      </c>
      <c r="O24" s="998"/>
      <c r="P24" s="763" t="s">
        <v>833</v>
      </c>
      <c r="Q24" s="760" t="s">
        <v>468</v>
      </c>
      <c r="R24" s="761" t="str">
        <f t="shared" si="12"/>
        <v>平成BLUEtree　Jr</v>
      </c>
      <c r="S24" s="762"/>
      <c r="T24" s="760" t="s">
        <v>471</v>
      </c>
      <c r="U24" s="761" t="str">
        <f t="shared" si="13"/>
        <v>大林ファイターズJr</v>
      </c>
      <c r="V24" s="762"/>
      <c r="W24" s="729" t="str">
        <f t="shared" si="14"/>
        <v>予選１８</v>
      </c>
      <c r="X24" s="283"/>
      <c r="Y24" s="290" t="str">
        <f t="shared" si="9"/>
        <v>チーム</v>
      </c>
      <c r="Z24" s="291"/>
      <c r="AA24" s="283"/>
      <c r="AB24" s="290" t="str">
        <f t="shared" si="7"/>
        <v>チーム</v>
      </c>
      <c r="AC24" s="291"/>
      <c r="AD24" s="286" t="str">
        <f t="shared" si="2"/>
        <v>予選１８</v>
      </c>
      <c r="AE24" s="343"/>
    </row>
    <row r="25" spans="1:31" s="278" customFormat="1" ht="59.25" customHeight="1">
      <c r="A25" s="343">
        <v>0.55208333333333337</v>
      </c>
      <c r="B25" s="993" t="s">
        <v>834</v>
      </c>
      <c r="C25" s="752" t="s">
        <v>474</v>
      </c>
      <c r="D25" s="753" t="str">
        <f>IF(ISERROR(VLOOKUP(C25,参加ＴＭ,2,FALSE)),CONCATENATE(C25,"チーム"),VLOOKUP(C25,参加ＴＭ,2,FALSE))</f>
        <v>大林ファイターズA</v>
      </c>
      <c r="E25" s="754"/>
      <c r="F25" s="752" t="s">
        <v>563</v>
      </c>
      <c r="G25" s="753" t="str">
        <f t="shared" si="4"/>
        <v>スマイリーズNEXT</v>
      </c>
      <c r="H25" s="754"/>
      <c r="I25" s="769" t="s">
        <v>38</v>
      </c>
      <c r="J25" s="1000" t="s">
        <v>464</v>
      </c>
      <c r="K25" s="767" t="str">
        <f t="shared" si="10"/>
        <v>かみごうドッジ</v>
      </c>
      <c r="L25" s="768"/>
      <c r="M25" s="766" t="s">
        <v>570</v>
      </c>
      <c r="N25" s="767" t="str">
        <f t="shared" si="11"/>
        <v>ドラゴンファイター</v>
      </c>
      <c r="O25" s="1001"/>
      <c r="P25" s="777" t="s">
        <v>834</v>
      </c>
      <c r="Q25" s="749" t="s">
        <v>463</v>
      </c>
      <c r="R25" s="744" t="str">
        <f t="shared" si="12"/>
        <v>大林ファイターズリトル</v>
      </c>
      <c r="S25" s="745"/>
      <c r="T25" s="749" t="s">
        <v>94</v>
      </c>
      <c r="U25" s="744" t="str">
        <f t="shared" si="13"/>
        <v>ミラクル☆キッズ</v>
      </c>
      <c r="V25" s="745"/>
      <c r="W25" s="730" t="str">
        <f t="shared" si="14"/>
        <v>予選１９</v>
      </c>
      <c r="X25" s="283"/>
      <c r="Y25" s="290" t="str">
        <f t="shared" si="9"/>
        <v>チーム</v>
      </c>
      <c r="Z25" s="291"/>
      <c r="AA25" s="283"/>
      <c r="AB25" s="290" t="str">
        <f t="shared" si="7"/>
        <v>チーム</v>
      </c>
      <c r="AC25" s="291"/>
      <c r="AD25" s="293" t="str">
        <f t="shared" si="2"/>
        <v>予選１９</v>
      </c>
      <c r="AE25" s="343">
        <v>0.55208333333333337</v>
      </c>
    </row>
    <row r="26" spans="1:31" s="278" customFormat="1" ht="59.25" customHeight="1">
      <c r="A26" s="794"/>
      <c r="B26" s="764" t="s">
        <v>835</v>
      </c>
      <c r="C26" s="994" t="s">
        <v>471</v>
      </c>
      <c r="D26" s="761" t="str">
        <f t="shared" ref="D26:D28" si="15">IF(ISERROR(VLOOKUP(C26,参加ＴＭ,2,FALSE)),CONCATENATE(C26,"チーム"),VLOOKUP(C26,参加ＴＭ,2,FALSE))</f>
        <v>大林ファイターズJr</v>
      </c>
      <c r="E26" s="762"/>
      <c r="F26" s="995" t="s">
        <v>469</v>
      </c>
      <c r="G26" s="761" t="str">
        <f>IF(ISERROR(VLOOKUP(F26,参加ＴＭ,2,FALSE)),CONCATENATE(F26,"チーム"),VLOOKUP(F26,参加ＴＭ,2,FALSE))</f>
        <v>スマイリーズJr</v>
      </c>
      <c r="H26" s="762"/>
      <c r="I26" s="776" t="s">
        <v>39</v>
      </c>
      <c r="J26" s="746" t="s">
        <v>10</v>
      </c>
      <c r="K26" s="747" t="str">
        <f>IF(ISERROR(VLOOKUP(J26,参加ＴＭ,2,FALSE)),CONCATENATE(J26,"チーム"),VLOOKUP(J26,参加ＴＭ,2,FALSE))</f>
        <v>平成BLUEtreeリトル</v>
      </c>
      <c r="L26" s="996"/>
      <c r="M26" s="749" t="s">
        <v>304</v>
      </c>
      <c r="N26" s="747" t="str">
        <f>IF(ISERROR(VLOOKUP(M26,参加ＴＭ,2,FALSE)),CONCATENATE(M26,"チーム"),VLOOKUP(M26,参加ＴＭ,2,FALSE))</f>
        <v>うめつぼドラゴンJr</v>
      </c>
      <c r="O26" s="997"/>
      <c r="P26" s="775" t="s">
        <v>835</v>
      </c>
      <c r="Q26" s="773" t="s">
        <v>561</v>
      </c>
      <c r="R26" s="771" t="str">
        <f>IF(ISERROR(VLOOKUP(Q26,参加ＴＭ,2,FALSE)),CONCATENATE(Q26,"チーム"),VLOOKUP(Q26,参加ＴＭ,2,FALSE))</f>
        <v>さわやかドッチーズ</v>
      </c>
      <c r="S26" s="772"/>
      <c r="T26" s="773" t="s">
        <v>713</v>
      </c>
      <c r="U26" s="771" t="str">
        <f>IF(ISERROR(VLOOKUP(T26,参加ＴＭ,2,FALSE)),CONCATENATE(T26,"チーム"),VLOOKUP(T26,参加ＴＭ,2,FALSE))</f>
        <v>PGS  Hunters</v>
      </c>
      <c r="V26" s="772"/>
      <c r="W26" s="729" t="s">
        <v>40</v>
      </c>
      <c r="X26" s="292"/>
      <c r="Y26" s="294" t="str">
        <f>IF(ISERROR(VLOOKUP(X26,参加ＴＭ,2,FALSE)),CONCATENATE(X26,"チーム"),VLOOKUP(X26,参加ＴＭ,2,FALSE))</f>
        <v>チーム</v>
      </c>
      <c r="Z26" s="285"/>
      <c r="AA26" s="292"/>
      <c r="AB26" s="294" t="str">
        <f>IF(ISERROR(VLOOKUP(AA26,参加ＴＭ,2,FALSE)),CONCATENATE(AA26,"チーム"),VLOOKUP(AA26,参加ＴＭ,2,FALSE))</f>
        <v>チーム</v>
      </c>
      <c r="AC26" s="285"/>
      <c r="AD26" s="286" t="str">
        <f>W26</f>
        <v>予選２１</v>
      </c>
      <c r="AE26" s="794"/>
    </row>
    <row r="27" spans="1:31" s="720" customFormat="1" ht="39.950000000000003" customHeight="1">
      <c r="A27" s="713">
        <v>0.5625</v>
      </c>
      <c r="B27" s="788" t="s">
        <v>836</v>
      </c>
      <c r="C27" s="752" t="s">
        <v>82</v>
      </c>
      <c r="D27" s="753" t="str">
        <f t="shared" si="15"/>
        <v>大林ファイターズA</v>
      </c>
      <c r="E27" s="754"/>
      <c r="F27" s="752" t="s">
        <v>70</v>
      </c>
      <c r="G27" s="753" t="str">
        <f>IF(ISERROR(VLOOKUP(F27,参加ＴＭ,2,FALSE)),CONCATENATE(F27,"チーム"),VLOOKUP(F27,参加ＴＭ,2,FALSE))</f>
        <v>TOYOTA KATTZ</v>
      </c>
      <c r="H27" s="754"/>
      <c r="I27" s="755" t="s">
        <v>40</v>
      </c>
      <c r="J27" s="756" t="s">
        <v>472</v>
      </c>
      <c r="K27" s="757" t="str">
        <f>IF(ISERROR(VLOOKUP(J27,参加ＴＭ,2,FALSE)),CONCATENATE(J27,"チーム"),VLOOKUP(J27,参加ＴＭ,2,FALSE))</f>
        <v>平成BLUEtree</v>
      </c>
      <c r="L27" s="758"/>
      <c r="M27" s="756" t="s">
        <v>475</v>
      </c>
      <c r="N27" s="757" t="str">
        <f>IF(ISERROR(VLOOKUP(M27,参加ＴＭ,2,FALSE)),CONCATENATE(M27,"チーム"),VLOOKUP(M27,参加ＴＭ,2,FALSE))</f>
        <v>大林ファイターズB</v>
      </c>
      <c r="O27" s="778"/>
      <c r="P27" s="728" t="s">
        <v>836</v>
      </c>
      <c r="Q27" s="743" t="s">
        <v>100</v>
      </c>
      <c r="R27" s="709" t="str">
        <f>IF(ISERROR(VLOOKUP(Q27,参加ＴＭ,2,FALSE)),CONCATENATE(Q27,"チーム"),VLOOKUP(Q27,参加ＴＭ,2,FALSE))</f>
        <v>やまっこファイターズ</v>
      </c>
      <c r="S27" s="710"/>
      <c r="T27" s="711" t="s">
        <v>98</v>
      </c>
      <c r="U27" s="709" t="str">
        <f>IF(ISERROR(VLOOKUP(T27,参加ＴＭ,2,FALSE)),CONCATENATE(T27,"チーム"),VLOOKUP(T27,参加ＴＭ,2,FALSE))</f>
        <v>かみごうドッジC</v>
      </c>
      <c r="V27" s="710"/>
      <c r="W27" s="728" t="s">
        <v>41</v>
      </c>
      <c r="X27" s="716"/>
      <c r="Y27" s="717"/>
      <c r="Z27" s="718"/>
      <c r="AA27" s="716"/>
      <c r="AB27" s="717"/>
      <c r="AC27" s="718"/>
      <c r="AD27" s="719"/>
      <c r="AE27" s="713">
        <v>0.5625</v>
      </c>
    </row>
    <row r="28" spans="1:31" s="720" customFormat="1" ht="51.75" customHeight="1" thickBot="1">
      <c r="A28" s="721"/>
      <c r="B28" s="985" t="s">
        <v>897</v>
      </c>
      <c r="C28" s="986"/>
      <c r="D28" s="987" t="str">
        <f t="shared" si="15"/>
        <v>チーム</v>
      </c>
      <c r="E28" s="988"/>
      <c r="F28" s="984"/>
      <c r="G28" s="987" t="str">
        <f>IF(ISERROR(VLOOKUP(F28,参加ＴＭ,2,FALSE)),CONCATENATE(F28,"チーム"),VLOOKUP(F28,参加ＴＭ,2,FALSE))</f>
        <v>チーム</v>
      </c>
      <c r="H28" s="989"/>
      <c r="I28" s="981" t="s">
        <v>41</v>
      </c>
      <c r="J28" s="982"/>
      <c r="K28" s="987" t="str">
        <f>IF(ISERROR(VLOOKUP(J28,参加ＴＭ,2,FALSE)),CONCATENATE(J28,"チーム"),VLOOKUP(J28,参加ＴＭ,2,FALSE))</f>
        <v>チーム</v>
      </c>
      <c r="L28" s="988"/>
      <c r="M28" s="711"/>
      <c r="N28" s="714" t="str">
        <f>IF(ISERROR(VLOOKUP(M28,参加ＴＭ,2,FALSE)),CONCATENATE(M28,"チーム"),VLOOKUP(M28,参加ＴＭ,2,FALSE))</f>
        <v>チーム</v>
      </c>
      <c r="O28" s="991"/>
      <c r="P28" s="981" t="s">
        <v>897</v>
      </c>
      <c r="Q28" s="711"/>
      <c r="R28" s="987" t="str">
        <f>IF(ISERROR(VLOOKUP(Q28,参加ＴＭ,2,FALSE)),CONCATENATE(Q28,"チーム"),VLOOKUP(Q28,参加ＴＭ,2,FALSE))</f>
        <v>チーム</v>
      </c>
      <c r="S28" s="988"/>
      <c r="T28" s="711"/>
      <c r="U28" s="990" t="str">
        <f>IF(ISERROR(VLOOKUP(T28,参加ＴＭ,2,FALSE)),CONCATENATE(T28,"チーム"),VLOOKUP(T28,参加ＴＭ,2,FALSE))</f>
        <v>チーム</v>
      </c>
      <c r="V28" s="991"/>
      <c r="W28" s="712" t="s">
        <v>672</v>
      </c>
      <c r="X28" s="722"/>
      <c r="Y28" s="723"/>
      <c r="Z28" s="724"/>
      <c r="AA28" s="722"/>
      <c r="AB28" s="723"/>
      <c r="AC28" s="724"/>
      <c r="AD28" s="725"/>
      <c r="AE28" s="721"/>
    </row>
    <row r="29" spans="1:31" s="278" customFormat="1" ht="59.25" customHeight="1">
      <c r="A29" s="381">
        <v>0.58333333333333337</v>
      </c>
      <c r="B29" s="296"/>
      <c r="C29" s="671"/>
      <c r="D29" s="677" t="s">
        <v>738</v>
      </c>
      <c r="E29" s="672"/>
      <c r="F29" s="671"/>
      <c r="G29" s="677" t="s">
        <v>794</v>
      </c>
      <c r="H29" s="672"/>
      <c r="I29" s="297">
        <f t="shared" ref="I29:I59" si="16">B29</f>
        <v>0</v>
      </c>
      <c r="J29" s="298"/>
      <c r="K29" s="677" t="s">
        <v>796</v>
      </c>
      <c r="L29" s="299"/>
      <c r="M29" s="298"/>
      <c r="N29" s="677" t="s">
        <v>739</v>
      </c>
      <c r="O29" s="299"/>
      <c r="P29" s="297">
        <f t="shared" ref="P29:P49" si="17">I29</f>
        <v>0</v>
      </c>
      <c r="Q29" s="298"/>
      <c r="R29" s="677" t="s">
        <v>740</v>
      </c>
      <c r="S29" s="299"/>
      <c r="T29" s="298"/>
      <c r="U29" s="677" t="s">
        <v>795</v>
      </c>
      <c r="V29" s="299"/>
      <c r="W29" s="297">
        <f t="shared" ref="W29:W49" si="18">P29</f>
        <v>0</v>
      </c>
      <c r="X29" s="292"/>
      <c r="Y29" s="294"/>
      <c r="Z29" s="285"/>
      <c r="AA29" s="292"/>
      <c r="AB29" s="294"/>
      <c r="AC29" s="285"/>
      <c r="AD29" s="286"/>
      <c r="AE29" s="381">
        <v>0.58333333333333337</v>
      </c>
    </row>
    <row r="30" spans="1:31" s="278" customFormat="1" ht="59.25" customHeight="1">
      <c r="A30" s="343"/>
      <c r="B30" s="300"/>
      <c r="C30" s="673"/>
      <c r="D30" s="302" t="s">
        <v>797</v>
      </c>
      <c r="E30" s="674"/>
      <c r="F30" s="673"/>
      <c r="G30" s="302" t="s">
        <v>898</v>
      </c>
      <c r="H30" s="674"/>
      <c r="I30" s="300"/>
      <c r="J30" s="732"/>
      <c r="K30" s="301" t="s">
        <v>899</v>
      </c>
      <c r="L30" s="289"/>
      <c r="M30" s="732"/>
      <c r="N30" s="301" t="s">
        <v>900</v>
      </c>
      <c r="O30" s="289"/>
      <c r="P30" s="300" t="s">
        <v>748</v>
      </c>
      <c r="Q30" s="732"/>
      <c r="R30" s="301" t="s">
        <v>905</v>
      </c>
      <c r="S30" s="289"/>
      <c r="T30" s="732"/>
      <c r="U30" s="301" t="s">
        <v>904</v>
      </c>
      <c r="V30" s="289"/>
      <c r="W30" s="300" t="s">
        <v>748</v>
      </c>
      <c r="X30" s="283"/>
      <c r="Y30" s="295"/>
      <c r="Z30" s="291"/>
      <c r="AA30" s="283"/>
      <c r="AB30" s="295"/>
      <c r="AC30" s="291"/>
      <c r="AD30" s="293"/>
      <c r="AE30" s="343"/>
    </row>
    <row r="31" spans="1:31" s="278" customFormat="1" ht="59.25" customHeight="1">
      <c r="A31" s="381"/>
      <c r="B31" s="279" t="s">
        <v>747</v>
      </c>
      <c r="C31" s="671"/>
      <c r="D31" s="675"/>
      <c r="E31" s="672"/>
      <c r="F31" s="671"/>
      <c r="G31" s="676"/>
      <c r="H31" s="672"/>
      <c r="I31" s="729" t="str">
        <f t="shared" si="16"/>
        <v>決　勝</v>
      </c>
      <c r="J31" s="280"/>
      <c r="K31" s="677" t="s">
        <v>738</v>
      </c>
      <c r="L31" s="282"/>
      <c r="M31" s="280"/>
      <c r="N31" s="302" t="s">
        <v>901</v>
      </c>
      <c r="O31" s="282"/>
      <c r="P31" s="729" t="str">
        <f t="shared" si="17"/>
        <v>決　勝</v>
      </c>
      <c r="Q31" s="280"/>
      <c r="R31" s="302" t="s">
        <v>902</v>
      </c>
      <c r="S31" s="282"/>
      <c r="T31" s="280"/>
      <c r="U31" s="302" t="s">
        <v>903</v>
      </c>
      <c r="V31" s="282"/>
      <c r="W31" s="729" t="str">
        <f t="shared" si="18"/>
        <v>決　勝</v>
      </c>
      <c r="X31" s="292"/>
      <c r="Y31" s="294"/>
      <c r="Z31" s="285"/>
      <c r="AA31" s="292"/>
      <c r="AB31" s="294"/>
      <c r="AC31" s="285"/>
      <c r="AD31" s="286"/>
      <c r="AE31" s="657"/>
    </row>
    <row r="32" spans="1:31" s="278" customFormat="1" ht="39.950000000000003" hidden="1" customHeight="1">
      <c r="A32" s="343"/>
      <c r="B32" s="279" t="s">
        <v>673</v>
      </c>
      <c r="C32" s="732"/>
      <c r="D32" s="288" t="str">
        <f t="shared" si="3"/>
        <v>チーム</v>
      </c>
      <c r="E32" s="289"/>
      <c r="F32" s="732"/>
      <c r="G32" s="288" t="str">
        <f t="shared" si="4"/>
        <v>チーム</v>
      </c>
      <c r="H32" s="289"/>
      <c r="I32" s="730" t="str">
        <f t="shared" si="16"/>
        <v>予選２７</v>
      </c>
      <c r="J32" s="280"/>
      <c r="K32" s="281" t="str">
        <f>IF(ISERROR(VLOOKUP(J32,参加ＴＭ,2,FALSE)),CONCATENATE(J32,"チーム"),VLOOKUP(J32,参加ＴＭ,2,FALSE))</f>
        <v>チーム</v>
      </c>
      <c r="L32" s="282"/>
      <c r="M32" s="280"/>
      <c r="N32" s="281" t="str">
        <f>IF(ISERROR(VLOOKUP(M32,参加ＴＭ,2,FALSE)),CONCATENATE(M32,"チーム"),VLOOKUP(M32,参加ＴＭ,2,FALSE))</f>
        <v>チーム</v>
      </c>
      <c r="O32" s="282"/>
      <c r="P32" s="730" t="str">
        <f t="shared" si="17"/>
        <v>予選２７</v>
      </c>
      <c r="Q32" s="732"/>
      <c r="R32" s="281"/>
      <c r="S32" s="289"/>
      <c r="T32" s="732"/>
      <c r="U32" s="281"/>
      <c r="V32" s="289"/>
      <c r="W32" s="729" t="str">
        <f t="shared" si="18"/>
        <v>予選２７</v>
      </c>
      <c r="X32" s="283"/>
      <c r="Y32" s="295"/>
      <c r="Z32" s="291"/>
      <c r="AA32" s="283"/>
      <c r="AB32" s="295"/>
      <c r="AC32" s="291"/>
      <c r="AD32" s="286"/>
      <c r="AE32" s="657"/>
    </row>
    <row r="33" spans="1:31" s="278" customFormat="1" ht="39.950000000000003" hidden="1" customHeight="1">
      <c r="A33" s="343">
        <v>0.65763888888888888</v>
      </c>
      <c r="B33" s="279" t="s">
        <v>674</v>
      </c>
      <c r="C33" s="732"/>
      <c r="D33" s="288" t="str">
        <f t="shared" si="3"/>
        <v>チーム</v>
      </c>
      <c r="E33" s="289"/>
      <c r="F33" s="732"/>
      <c r="G33" s="288" t="str">
        <f t="shared" si="4"/>
        <v>チーム</v>
      </c>
      <c r="H33" s="289"/>
      <c r="I33" s="730" t="str">
        <f t="shared" si="16"/>
        <v>予選２８</v>
      </c>
      <c r="J33" s="280"/>
      <c r="K33" s="281"/>
      <c r="L33" s="282"/>
      <c r="M33" s="280"/>
      <c r="N33" s="281"/>
      <c r="O33" s="282"/>
      <c r="P33" s="730" t="str">
        <f t="shared" si="17"/>
        <v>予選２８</v>
      </c>
      <c r="Q33" s="732"/>
      <c r="R33" s="281" t="str">
        <f t="shared" si="5"/>
        <v>チーム</v>
      </c>
      <c r="S33" s="289"/>
      <c r="T33" s="732"/>
      <c r="U33" s="288" t="str">
        <f t="shared" si="6"/>
        <v>チーム</v>
      </c>
      <c r="V33" s="289"/>
      <c r="W33" s="729" t="str">
        <f t="shared" si="18"/>
        <v>予選２８</v>
      </c>
      <c r="X33" s="283"/>
      <c r="Y33" s="295"/>
      <c r="Z33" s="291"/>
      <c r="AA33" s="283"/>
      <c r="AB33" s="295"/>
      <c r="AC33" s="291"/>
      <c r="AD33" s="286"/>
      <c r="AE33" s="657"/>
    </row>
    <row r="34" spans="1:31" s="278" customFormat="1" ht="39.950000000000003" hidden="1" customHeight="1">
      <c r="A34" s="343"/>
      <c r="B34" s="279" t="s">
        <v>675</v>
      </c>
      <c r="C34" s="732"/>
      <c r="D34" s="288" t="str">
        <f t="shared" si="3"/>
        <v>チーム</v>
      </c>
      <c r="E34" s="289"/>
      <c r="F34" s="732"/>
      <c r="G34" s="288" t="str">
        <f t="shared" si="4"/>
        <v>チーム</v>
      </c>
      <c r="H34" s="289"/>
      <c r="I34" s="730" t="str">
        <f t="shared" si="16"/>
        <v>予選２９</v>
      </c>
      <c r="J34" s="280"/>
      <c r="K34" s="288" t="str">
        <f>IF(ISERROR(VLOOKUP(J34,参加ＴＭ,2,FALSE)),CONCATENATE(J34,"チーム"),VLOOKUP(J34,参加ＴＭ,2,FALSE))</f>
        <v>チーム</v>
      </c>
      <c r="L34" s="289"/>
      <c r="M34" s="280"/>
      <c r="N34" s="288" t="str">
        <f>IF(ISERROR(VLOOKUP(M34,参加ＴＭ,2,FALSE)),CONCATENATE(M34,"チーム"),VLOOKUP(M34,参加ＴＭ,2,FALSE))</f>
        <v>チーム</v>
      </c>
      <c r="O34" s="303"/>
      <c r="P34" s="730" t="str">
        <f t="shared" si="17"/>
        <v>予選２９</v>
      </c>
      <c r="Q34" s="732"/>
      <c r="R34" s="281" t="str">
        <f t="shared" si="5"/>
        <v>チーム</v>
      </c>
      <c r="S34" s="289"/>
      <c r="T34" s="732"/>
      <c r="U34" s="288" t="str">
        <f t="shared" si="6"/>
        <v>チーム</v>
      </c>
      <c r="V34" s="289"/>
      <c r="W34" s="729" t="str">
        <f t="shared" si="18"/>
        <v>予選２９</v>
      </c>
      <c r="X34" s="283"/>
      <c r="Y34" s="295"/>
      <c r="Z34" s="291"/>
      <c r="AA34" s="283"/>
      <c r="AB34" s="295"/>
      <c r="AC34" s="291"/>
      <c r="AD34" s="286"/>
      <c r="AE34" s="657"/>
    </row>
    <row r="35" spans="1:31" s="278" customFormat="1" ht="39.950000000000003" hidden="1" customHeight="1">
      <c r="A35" s="343">
        <v>0.6694444444444444</v>
      </c>
      <c r="B35" s="279" t="s">
        <v>676</v>
      </c>
      <c r="C35" s="732"/>
      <c r="D35" s="288" t="str">
        <f t="shared" si="3"/>
        <v>チーム</v>
      </c>
      <c r="E35" s="289"/>
      <c r="F35" s="732"/>
      <c r="G35" s="288" t="str">
        <f t="shared" si="4"/>
        <v>チーム</v>
      </c>
      <c r="H35" s="289"/>
      <c r="I35" s="730" t="str">
        <f t="shared" si="16"/>
        <v>予選３０</v>
      </c>
      <c r="J35" s="280"/>
      <c r="K35" s="288" t="str">
        <f>IF(ISERROR(VLOOKUP(J35,参加ＴＭ,2,FALSE)),CONCATENATE(J35,"チーム"),VLOOKUP(J35,参加ＴＭ,2,FALSE))</f>
        <v>チーム</v>
      </c>
      <c r="L35" s="282"/>
      <c r="M35" s="280"/>
      <c r="N35" s="288" t="str">
        <f>IF(ISERROR(VLOOKUP(M35,参加ＴＭ,2,FALSE)),CONCATENATE(M35,"チーム"),VLOOKUP(M35,参加ＴＭ,2,FALSE))</f>
        <v>チーム</v>
      </c>
      <c r="O35" s="282"/>
      <c r="P35" s="730" t="str">
        <f t="shared" si="17"/>
        <v>予選３０</v>
      </c>
      <c r="Q35" s="732"/>
      <c r="R35" s="281"/>
      <c r="S35" s="289"/>
      <c r="T35" s="732"/>
      <c r="U35" s="288"/>
      <c r="V35" s="289"/>
      <c r="W35" s="729" t="str">
        <f t="shared" si="18"/>
        <v>予選３０</v>
      </c>
      <c r="X35" s="283"/>
      <c r="Y35" s="295"/>
      <c r="Z35" s="291"/>
      <c r="AA35" s="283"/>
      <c r="AB35" s="295"/>
      <c r="AC35" s="291"/>
      <c r="AD35" s="286"/>
      <c r="AE35" s="657"/>
    </row>
    <row r="36" spans="1:31" s="278" customFormat="1" ht="39.950000000000003" hidden="1" customHeight="1">
      <c r="A36" s="343"/>
      <c r="B36" s="279" t="s">
        <v>677</v>
      </c>
      <c r="C36" s="304"/>
      <c r="D36" s="288" t="str">
        <f t="shared" si="3"/>
        <v>チーム</v>
      </c>
      <c r="E36" s="305"/>
      <c r="F36" s="304"/>
      <c r="G36" s="288" t="str">
        <f t="shared" si="4"/>
        <v>チーム</v>
      </c>
      <c r="H36" s="305"/>
      <c r="I36" s="730" t="str">
        <f t="shared" si="16"/>
        <v>予選３１</v>
      </c>
      <c r="J36" s="732"/>
      <c r="K36" s="281" t="str">
        <f>IF(ISERROR(VLOOKUP(J36,参加ＴＭ,2,FALSE)),CONCATENATE(J36,"チーム"),VLOOKUP(J36,参加ＴＭ,2,FALSE))</f>
        <v>チーム</v>
      </c>
      <c r="L36" s="289"/>
      <c r="M36" s="732"/>
      <c r="N36" s="281" t="str">
        <f>IF(ISERROR(VLOOKUP(M36,参加ＴＭ,2,FALSE)),CONCATENATE(M36,"チーム"),VLOOKUP(M36,参加ＴＭ,2,FALSE))</f>
        <v>チーム</v>
      </c>
      <c r="O36" s="289"/>
      <c r="P36" s="730" t="str">
        <f t="shared" si="17"/>
        <v>予選３１</v>
      </c>
      <c r="Q36" s="304"/>
      <c r="R36" s="281" t="str">
        <f t="shared" si="5"/>
        <v>チーム</v>
      </c>
      <c r="S36" s="305"/>
      <c r="T36" s="304"/>
      <c r="U36" s="288" t="str">
        <f t="shared" si="6"/>
        <v>チーム</v>
      </c>
      <c r="V36" s="305"/>
      <c r="W36" s="729" t="str">
        <f t="shared" si="18"/>
        <v>予選３１</v>
      </c>
      <c r="X36" s="283"/>
      <c r="Y36" s="295"/>
      <c r="Z36" s="291"/>
      <c r="AA36" s="283"/>
      <c r="AB36" s="295"/>
      <c r="AC36" s="291"/>
      <c r="AD36" s="286"/>
      <c r="AE36" s="657"/>
    </row>
    <row r="37" spans="1:31" s="278" customFormat="1" ht="39.950000000000003" hidden="1" customHeight="1">
      <c r="A37" s="343">
        <v>0.68125000000000002</v>
      </c>
      <c r="B37" s="279" t="s">
        <v>110</v>
      </c>
      <c r="C37" s="304"/>
      <c r="D37" s="288" t="str">
        <f t="shared" si="3"/>
        <v>チーム</v>
      </c>
      <c r="E37" s="305"/>
      <c r="F37" s="304"/>
      <c r="G37" s="288" t="str">
        <f t="shared" si="4"/>
        <v>チーム</v>
      </c>
      <c r="H37" s="305"/>
      <c r="I37" s="730" t="str">
        <f t="shared" si="16"/>
        <v>予選３２</v>
      </c>
      <c r="J37" s="732"/>
      <c r="K37" s="281"/>
      <c r="L37" s="289"/>
      <c r="M37" s="732"/>
      <c r="N37" s="281"/>
      <c r="O37" s="289"/>
      <c r="P37" s="730" t="str">
        <f t="shared" si="17"/>
        <v>予選３２</v>
      </c>
      <c r="Q37" s="304"/>
      <c r="R37" s="288" t="str">
        <f t="shared" si="5"/>
        <v>チーム</v>
      </c>
      <c r="S37" s="305"/>
      <c r="T37" s="304"/>
      <c r="U37" s="288" t="str">
        <f t="shared" si="6"/>
        <v>チーム</v>
      </c>
      <c r="V37" s="305"/>
      <c r="W37" s="729" t="str">
        <f t="shared" si="18"/>
        <v>予選３２</v>
      </c>
      <c r="X37" s="283"/>
      <c r="Y37" s="295"/>
      <c r="Z37" s="291"/>
      <c r="AA37" s="283"/>
      <c r="AB37" s="295"/>
      <c r="AC37" s="291"/>
      <c r="AD37" s="286"/>
      <c r="AE37" s="657"/>
    </row>
    <row r="38" spans="1:31" s="278" customFormat="1" ht="39.950000000000003" hidden="1" customHeight="1">
      <c r="A38" s="343"/>
      <c r="B38" s="279" t="s">
        <v>150</v>
      </c>
      <c r="C38" s="304"/>
      <c r="D38" s="288" t="str">
        <f t="shared" si="3"/>
        <v>チーム</v>
      </c>
      <c r="E38" s="305"/>
      <c r="F38" s="304"/>
      <c r="G38" s="288" t="str">
        <f t="shared" si="4"/>
        <v>チーム</v>
      </c>
      <c r="H38" s="305"/>
      <c r="I38" s="730" t="str">
        <f t="shared" si="16"/>
        <v>予選３３</v>
      </c>
      <c r="J38" s="732"/>
      <c r="K38" s="281" t="str">
        <f>IF(ISERROR(VLOOKUP(J38,参加ＴＭ,2,FALSE)),CONCATENATE(J38,"チーム"),VLOOKUP(J38,参加ＴＭ,2,FALSE))</f>
        <v>チーム</v>
      </c>
      <c r="L38" s="289"/>
      <c r="M38" s="732"/>
      <c r="N38" s="281" t="str">
        <f>IF(ISERROR(VLOOKUP(M38,参加ＴＭ,2,FALSE)),CONCATENATE(M38,"チーム"),VLOOKUP(M38,参加ＴＭ,2,FALSE))</f>
        <v>チーム</v>
      </c>
      <c r="O38" s="289"/>
      <c r="P38" s="730" t="str">
        <f t="shared" si="17"/>
        <v>予選３３</v>
      </c>
      <c r="Q38" s="304"/>
      <c r="R38" s="288" t="str">
        <f t="shared" si="5"/>
        <v>チーム</v>
      </c>
      <c r="S38" s="305"/>
      <c r="T38" s="304"/>
      <c r="U38" s="288" t="str">
        <f t="shared" si="6"/>
        <v>チーム</v>
      </c>
      <c r="V38" s="305"/>
      <c r="W38" s="729" t="str">
        <f t="shared" si="18"/>
        <v>予選３３</v>
      </c>
      <c r="X38" s="283"/>
      <c r="Y38" s="295"/>
      <c r="Z38" s="291"/>
      <c r="AA38" s="283"/>
      <c r="AB38" s="295"/>
      <c r="AC38" s="291"/>
      <c r="AD38" s="286"/>
      <c r="AE38" s="657"/>
    </row>
    <row r="39" spans="1:31" s="278" customFormat="1" ht="39.950000000000003" hidden="1" customHeight="1">
      <c r="A39" s="343">
        <v>0.69305555555555554</v>
      </c>
      <c r="B39" s="279" t="s">
        <v>151</v>
      </c>
      <c r="C39" s="732"/>
      <c r="D39" s="288" t="str">
        <f t="shared" si="3"/>
        <v>チーム</v>
      </c>
      <c r="E39" s="305"/>
      <c r="F39" s="732"/>
      <c r="G39" s="288" t="str">
        <f t="shared" si="4"/>
        <v>チーム</v>
      </c>
      <c r="H39" s="305"/>
      <c r="I39" s="730" t="str">
        <f t="shared" si="16"/>
        <v>予選３４</v>
      </c>
      <c r="J39" s="732"/>
      <c r="K39" s="281" t="str">
        <f>IF(ISERROR(VLOOKUP(J39,参加ＴＭ,2,FALSE)),CONCATENATE(J39,"チーム"),VLOOKUP(J39,参加ＴＭ,2,FALSE))</f>
        <v>チーム</v>
      </c>
      <c r="L39" s="289"/>
      <c r="M39" s="732"/>
      <c r="N39" s="281" t="str">
        <f>IF(ISERROR(VLOOKUP(M39,参加ＴＭ,2,FALSE)),CONCATENATE(M39,"チーム"),VLOOKUP(M39,参加ＴＭ,2,FALSE))</f>
        <v>チーム</v>
      </c>
      <c r="O39" s="289"/>
      <c r="P39" s="730" t="str">
        <f t="shared" si="17"/>
        <v>予選３４</v>
      </c>
      <c r="Q39" s="732"/>
      <c r="R39" s="288"/>
      <c r="S39" s="305"/>
      <c r="T39" s="732"/>
      <c r="U39" s="288"/>
      <c r="V39" s="305"/>
      <c r="W39" s="729" t="str">
        <f t="shared" si="18"/>
        <v>予選３４</v>
      </c>
      <c r="X39" s="283"/>
      <c r="Y39" s="295"/>
      <c r="Z39" s="291"/>
      <c r="AA39" s="283"/>
      <c r="AB39" s="295"/>
      <c r="AC39" s="291"/>
      <c r="AD39" s="286"/>
      <c r="AE39" s="657"/>
    </row>
    <row r="40" spans="1:31" s="278" customFormat="1" ht="39.950000000000003" hidden="1" customHeight="1">
      <c r="A40" s="343"/>
      <c r="B40" s="279" t="s">
        <v>686</v>
      </c>
      <c r="C40" s="732"/>
      <c r="D40" s="288" t="str">
        <f t="shared" si="3"/>
        <v>チーム</v>
      </c>
      <c r="E40" s="305"/>
      <c r="F40" s="732"/>
      <c r="G40" s="288" t="str">
        <f t="shared" si="4"/>
        <v>チーム</v>
      </c>
      <c r="H40" s="305"/>
      <c r="I40" s="730" t="str">
        <f t="shared" si="16"/>
        <v>予選３５</v>
      </c>
      <c r="J40" s="732"/>
      <c r="K40" s="281" t="str">
        <f>IF(ISERROR(VLOOKUP(J40,参加ＴＭ,2,FALSE)),CONCATENATE(J40,"チーム"),VLOOKUP(J40,参加ＴＭ,2,FALSE))</f>
        <v>チーム</v>
      </c>
      <c r="L40" s="289"/>
      <c r="M40" s="732"/>
      <c r="N40" s="281" t="str">
        <f>IF(ISERROR(VLOOKUP(M40,参加ＴＭ,2,FALSE)),CONCATENATE(M40,"チーム"),VLOOKUP(M40,参加ＴＭ,2,FALSE))</f>
        <v>チーム</v>
      </c>
      <c r="O40" s="289"/>
      <c r="P40" s="730" t="str">
        <f t="shared" si="17"/>
        <v>予選３５</v>
      </c>
      <c r="Q40" s="732"/>
      <c r="R40" s="288" t="str">
        <f t="shared" si="5"/>
        <v>チーム</v>
      </c>
      <c r="S40" s="305"/>
      <c r="T40" s="732"/>
      <c r="U40" s="288" t="str">
        <f t="shared" si="6"/>
        <v>チーム</v>
      </c>
      <c r="V40" s="305"/>
      <c r="W40" s="729" t="str">
        <f t="shared" si="18"/>
        <v>予選３５</v>
      </c>
      <c r="X40" s="283"/>
      <c r="Y40" s="295"/>
      <c r="Z40" s="291"/>
      <c r="AA40" s="283"/>
      <c r="AB40" s="295"/>
      <c r="AC40" s="291"/>
      <c r="AD40" s="286"/>
      <c r="AE40" s="657"/>
    </row>
    <row r="41" spans="1:31" s="278" customFormat="1" ht="39.950000000000003" hidden="1" customHeight="1">
      <c r="A41" s="343">
        <v>0.70486111111111116</v>
      </c>
      <c r="B41" s="279" t="s">
        <v>687</v>
      </c>
      <c r="C41" s="304"/>
      <c r="D41" s="288" t="str">
        <f t="shared" si="3"/>
        <v>チーム</v>
      </c>
      <c r="E41" s="305"/>
      <c r="F41" s="304"/>
      <c r="G41" s="288" t="str">
        <f t="shared" si="4"/>
        <v>チーム</v>
      </c>
      <c r="H41" s="305"/>
      <c r="I41" s="730" t="str">
        <f t="shared" si="16"/>
        <v>予選３６</v>
      </c>
      <c r="J41" s="732"/>
      <c r="K41" s="281"/>
      <c r="L41" s="289"/>
      <c r="M41" s="732"/>
      <c r="N41" s="281"/>
      <c r="O41" s="289"/>
      <c r="P41" s="730" t="str">
        <f t="shared" si="17"/>
        <v>予選３６</v>
      </c>
      <c r="Q41" s="304"/>
      <c r="R41" s="288" t="str">
        <f t="shared" si="5"/>
        <v>チーム</v>
      </c>
      <c r="S41" s="305"/>
      <c r="T41" s="304"/>
      <c r="U41" s="288" t="str">
        <f t="shared" si="6"/>
        <v>チーム</v>
      </c>
      <c r="V41" s="305"/>
      <c r="W41" s="729" t="str">
        <f t="shared" si="18"/>
        <v>予選３６</v>
      </c>
      <c r="X41" s="283"/>
      <c r="Y41" s="295"/>
      <c r="Z41" s="291"/>
      <c r="AA41" s="283"/>
      <c r="AB41" s="295"/>
      <c r="AC41" s="291"/>
      <c r="AD41" s="286"/>
      <c r="AE41" s="657"/>
    </row>
    <row r="42" spans="1:31" s="278" customFormat="1" ht="39.950000000000003" hidden="1" customHeight="1">
      <c r="A42" s="343"/>
      <c r="B42" s="279" t="s">
        <v>688</v>
      </c>
      <c r="C42" s="304"/>
      <c r="D42" s="288" t="str">
        <f t="shared" si="3"/>
        <v>チーム</v>
      </c>
      <c r="E42" s="305"/>
      <c r="F42" s="304"/>
      <c r="G42" s="288" t="str">
        <f t="shared" si="4"/>
        <v>チーム</v>
      </c>
      <c r="H42" s="305"/>
      <c r="I42" s="730" t="str">
        <f t="shared" si="16"/>
        <v>予選３７</v>
      </c>
      <c r="J42" s="304"/>
      <c r="K42" s="281" t="str">
        <f>IF(ISERROR(VLOOKUP(J42,参加ＴＭ,2,FALSE)),CONCATENATE(J42,"チーム"),VLOOKUP(J42,参加ＴＭ,2,FALSE))</f>
        <v>チーム</v>
      </c>
      <c r="L42" s="305"/>
      <c r="M42" s="304"/>
      <c r="N42" s="281" t="str">
        <f>IF(ISERROR(VLOOKUP(M42,参加ＴＭ,2,FALSE)),CONCATENATE(M42,"チーム"),VLOOKUP(M42,参加ＴＭ,2,FALSE))</f>
        <v>チーム</v>
      </c>
      <c r="O42" s="305"/>
      <c r="P42" s="730" t="str">
        <f t="shared" si="17"/>
        <v>予選３７</v>
      </c>
      <c r="Q42" s="304"/>
      <c r="R42" s="288" t="str">
        <f t="shared" si="5"/>
        <v>チーム</v>
      </c>
      <c r="S42" s="305"/>
      <c r="T42" s="304"/>
      <c r="U42" s="288" t="str">
        <f t="shared" si="6"/>
        <v>チーム</v>
      </c>
      <c r="V42" s="305"/>
      <c r="W42" s="729" t="str">
        <f t="shared" si="18"/>
        <v>予選３７</v>
      </c>
      <c r="X42" s="306"/>
      <c r="Y42" s="307"/>
      <c r="Z42" s="308"/>
      <c r="AA42" s="306"/>
      <c r="AB42" s="307"/>
      <c r="AC42" s="308"/>
      <c r="AD42" s="309"/>
      <c r="AE42" s="657"/>
    </row>
    <row r="43" spans="1:31" s="278" customFormat="1" ht="39.950000000000003" hidden="1" customHeight="1">
      <c r="A43" s="655">
        <v>0.71666666666666667</v>
      </c>
      <c r="B43" s="279" t="s">
        <v>705</v>
      </c>
      <c r="C43" s="304"/>
      <c r="D43" s="288" t="str">
        <f t="shared" si="3"/>
        <v>チーム</v>
      </c>
      <c r="E43" s="305"/>
      <c r="F43" s="304"/>
      <c r="G43" s="288" t="str">
        <f t="shared" si="4"/>
        <v>チーム</v>
      </c>
      <c r="H43" s="305"/>
      <c r="I43" s="730" t="str">
        <f t="shared" si="16"/>
        <v>予選３８</v>
      </c>
      <c r="J43" s="304"/>
      <c r="K43" s="281" t="str">
        <f>IF(ISERROR(VLOOKUP(J43,参加ＴＭ,2,FALSE)),CONCATENATE(J43,"チーム"),VLOOKUP(J43,参加ＴＭ,2,FALSE))</f>
        <v>チーム</v>
      </c>
      <c r="L43" s="305"/>
      <c r="M43" s="304"/>
      <c r="N43" s="281" t="str">
        <f>IF(ISERROR(VLOOKUP(M43,参加ＴＭ,2,FALSE)),CONCATENATE(M43,"チーム"),VLOOKUP(M43,参加ＴＭ,2,FALSE))</f>
        <v>チーム</v>
      </c>
      <c r="O43" s="305"/>
      <c r="P43" s="730" t="str">
        <f t="shared" si="17"/>
        <v>予選３８</v>
      </c>
      <c r="Q43" s="304"/>
      <c r="R43" s="288"/>
      <c r="S43" s="305"/>
      <c r="T43" s="304"/>
      <c r="U43" s="288"/>
      <c r="V43" s="305"/>
      <c r="W43" s="729" t="str">
        <f t="shared" si="18"/>
        <v>予選３８</v>
      </c>
      <c r="X43" s="306"/>
      <c r="Y43" s="307"/>
      <c r="Z43" s="308"/>
      <c r="AA43" s="306"/>
      <c r="AB43" s="307"/>
      <c r="AC43" s="308"/>
      <c r="AD43" s="309"/>
      <c r="AE43" s="657"/>
    </row>
    <row r="44" spans="1:31" s="278" customFormat="1" ht="39.950000000000003" hidden="1" customHeight="1">
      <c r="A44" s="343"/>
      <c r="B44" s="279" t="s">
        <v>706</v>
      </c>
      <c r="C44" s="304"/>
      <c r="D44" s="288" t="str">
        <f t="shared" si="3"/>
        <v>チーム</v>
      </c>
      <c r="E44" s="305"/>
      <c r="F44" s="304"/>
      <c r="G44" s="288" t="str">
        <f t="shared" si="4"/>
        <v>チーム</v>
      </c>
      <c r="H44" s="305"/>
      <c r="I44" s="730" t="str">
        <f>B44</f>
        <v>予選３９</v>
      </c>
      <c r="J44" s="304"/>
      <c r="K44" s="281"/>
      <c r="L44" s="305"/>
      <c r="M44" s="304"/>
      <c r="N44" s="281"/>
      <c r="O44" s="305"/>
      <c r="P44" s="730" t="str">
        <f t="shared" si="17"/>
        <v>予選３９</v>
      </c>
      <c r="Q44" s="304"/>
      <c r="R44" s="288" t="str">
        <f t="shared" si="5"/>
        <v>チーム</v>
      </c>
      <c r="S44" s="305"/>
      <c r="T44" s="304"/>
      <c r="U44" s="288" t="str">
        <f t="shared" si="6"/>
        <v>チーム</v>
      </c>
      <c r="V44" s="305"/>
      <c r="W44" s="729" t="str">
        <f t="shared" si="18"/>
        <v>予選３９</v>
      </c>
      <c r="X44" s="306"/>
      <c r="Y44" s="307"/>
      <c r="Z44" s="308"/>
      <c r="AA44" s="306"/>
      <c r="AB44" s="307"/>
      <c r="AC44" s="308"/>
      <c r="AD44" s="309"/>
      <c r="AE44" s="657"/>
    </row>
    <row r="45" spans="1:31" s="278" customFormat="1" ht="39.950000000000003" hidden="1" customHeight="1">
      <c r="A45" s="655">
        <v>0.7284722222222223</v>
      </c>
      <c r="B45" s="279" t="s">
        <v>707</v>
      </c>
      <c r="C45" s="304"/>
      <c r="D45" s="288" t="str">
        <f t="shared" si="3"/>
        <v>チーム</v>
      </c>
      <c r="E45" s="305"/>
      <c r="F45" s="304"/>
      <c r="G45" s="288" t="str">
        <f t="shared" si="4"/>
        <v>チーム</v>
      </c>
      <c r="H45" s="305"/>
      <c r="I45" s="730" t="str">
        <f t="shared" si="16"/>
        <v>予選４０</v>
      </c>
      <c r="J45" s="304"/>
      <c r="K45" s="281" t="str">
        <f>IF(ISERROR(VLOOKUP(J45,参加ＴＭ,2,FALSE)),CONCATENATE(J45,"チーム"),VLOOKUP(J45,参加ＴＭ,2,FALSE))</f>
        <v>チーム</v>
      </c>
      <c r="L45" s="305"/>
      <c r="M45" s="304"/>
      <c r="N45" s="281" t="str">
        <f>IF(ISERROR(VLOOKUP(M45,参加ＴＭ,2,FALSE)),CONCATENATE(M45,"チーム"),VLOOKUP(M45,参加ＴＭ,2,FALSE))</f>
        <v>チーム</v>
      </c>
      <c r="O45" s="305"/>
      <c r="P45" s="730" t="str">
        <f t="shared" si="17"/>
        <v>予選４０</v>
      </c>
      <c r="Q45" s="304"/>
      <c r="R45" s="288"/>
      <c r="S45" s="305"/>
      <c r="T45" s="304"/>
      <c r="U45" s="288"/>
      <c r="V45" s="305"/>
      <c r="W45" s="729" t="str">
        <f t="shared" si="18"/>
        <v>予選４０</v>
      </c>
      <c r="X45" s="306"/>
      <c r="Y45" s="307"/>
      <c r="Z45" s="308"/>
      <c r="AA45" s="306"/>
      <c r="AB45" s="307"/>
      <c r="AC45" s="308"/>
      <c r="AD45" s="309"/>
      <c r="AE45" s="657"/>
    </row>
    <row r="46" spans="1:31" s="278" customFormat="1" ht="39.950000000000003" hidden="1" customHeight="1">
      <c r="A46" s="655"/>
      <c r="B46" s="279" t="s">
        <v>708</v>
      </c>
      <c r="C46" s="304"/>
      <c r="D46" s="288" t="str">
        <f t="shared" si="3"/>
        <v>チーム</v>
      </c>
      <c r="E46" s="305"/>
      <c r="F46" s="304"/>
      <c r="G46" s="288" t="str">
        <f t="shared" si="4"/>
        <v>チーム</v>
      </c>
      <c r="H46" s="305"/>
      <c r="I46" s="730"/>
      <c r="J46" s="304"/>
      <c r="K46" s="281" t="str">
        <f>IF(ISERROR(VLOOKUP(J46,参加ＴＭ,2,FALSE)),CONCATENATE(J46,"チーム"),VLOOKUP(J46,参加ＴＭ,2,FALSE))</f>
        <v>チーム</v>
      </c>
      <c r="L46" s="305"/>
      <c r="M46" s="304"/>
      <c r="N46" s="281" t="str">
        <f>IF(ISERROR(VLOOKUP(M46,参加ＴＭ,2,FALSE)),CONCATENATE(M46,"チーム"),VLOOKUP(M46,参加ＴＭ,2,FALSE))</f>
        <v>チーム</v>
      </c>
      <c r="O46" s="305"/>
      <c r="P46" s="730"/>
      <c r="Q46" s="304"/>
      <c r="R46" s="288" t="str">
        <f t="shared" si="5"/>
        <v>チーム</v>
      </c>
      <c r="S46" s="310"/>
      <c r="T46" s="304"/>
      <c r="U46" s="288" t="str">
        <f t="shared" si="6"/>
        <v>チーム</v>
      </c>
      <c r="V46" s="310"/>
      <c r="W46" s="729"/>
      <c r="X46" s="306"/>
      <c r="Y46" s="307"/>
      <c r="Z46" s="308"/>
      <c r="AA46" s="306"/>
      <c r="AB46" s="307"/>
      <c r="AC46" s="308"/>
      <c r="AD46" s="309"/>
      <c r="AE46" s="659"/>
    </row>
    <row r="47" spans="1:31" s="278" customFormat="1" ht="39.950000000000003" hidden="1" customHeight="1">
      <c r="A47" s="655"/>
      <c r="B47" s="279" t="s">
        <v>709</v>
      </c>
      <c r="C47" s="304"/>
      <c r="D47" s="311" t="str">
        <f t="shared" si="3"/>
        <v>チーム</v>
      </c>
      <c r="E47" s="312"/>
      <c r="F47" s="304"/>
      <c r="G47" s="311" t="str">
        <f t="shared" si="4"/>
        <v>チーム</v>
      </c>
      <c r="H47" s="312"/>
      <c r="I47" s="730" t="str">
        <f t="shared" si="16"/>
        <v>予選４２</v>
      </c>
      <c r="J47" s="304"/>
      <c r="K47" s="313" t="str">
        <f>IF(ISERROR(VLOOKUP(J47,参加ＴＭ,2,FALSE)),CONCATENATE(J47,"チーム"),VLOOKUP(J47,参加ＴＭ,2,FALSE))</f>
        <v>チーム</v>
      </c>
      <c r="L47" s="312"/>
      <c r="M47" s="304"/>
      <c r="N47" s="313" t="str">
        <f>IF(ISERROR(VLOOKUP(M47,参加ＴＭ,2,FALSE)),CONCATENATE(M47,"チーム"),VLOOKUP(M47,参加ＴＭ,2,FALSE))</f>
        <v>チーム</v>
      </c>
      <c r="O47" s="312"/>
      <c r="P47" s="730" t="str">
        <f t="shared" si="17"/>
        <v>予選４２</v>
      </c>
      <c r="Q47" s="304"/>
      <c r="R47" s="311" t="str">
        <f t="shared" si="5"/>
        <v>チーム</v>
      </c>
      <c r="S47" s="310"/>
      <c r="T47" s="304"/>
      <c r="U47" s="311" t="str">
        <f t="shared" si="6"/>
        <v>チーム</v>
      </c>
      <c r="V47" s="310"/>
      <c r="W47" s="729" t="str">
        <f t="shared" si="18"/>
        <v>予選４２</v>
      </c>
      <c r="X47" s="306"/>
      <c r="Y47" s="307"/>
      <c r="Z47" s="308"/>
      <c r="AA47" s="306"/>
      <c r="AB47" s="307"/>
      <c r="AC47" s="308"/>
      <c r="AD47" s="309"/>
      <c r="AE47" s="659"/>
    </row>
    <row r="48" spans="1:31" s="278" customFormat="1" ht="39.950000000000003" hidden="1" customHeight="1">
      <c r="A48" s="655"/>
      <c r="B48" s="279" t="s">
        <v>710</v>
      </c>
      <c r="C48" s="304"/>
      <c r="D48" s="311" t="str">
        <f t="shared" si="3"/>
        <v>チーム</v>
      </c>
      <c r="E48" s="312"/>
      <c r="F48" s="304"/>
      <c r="G48" s="311" t="str">
        <f t="shared" si="4"/>
        <v>チーム</v>
      </c>
      <c r="H48" s="312"/>
      <c r="I48" s="730" t="str">
        <f t="shared" si="16"/>
        <v>予選４３</v>
      </c>
      <c r="J48" s="304"/>
      <c r="K48" s="313" t="str">
        <f>IF(ISERROR(VLOOKUP(J48,参加ＴＭ,2,FALSE)),CONCATENATE(J48,"チーム"),VLOOKUP(J48,参加ＴＭ,2,FALSE))</f>
        <v>チーム</v>
      </c>
      <c r="L48" s="312"/>
      <c r="M48" s="304"/>
      <c r="N48" s="313" t="str">
        <f>IF(ISERROR(VLOOKUP(M48,参加ＴＭ,2,FALSE)),CONCATENATE(M48,"チーム"),VLOOKUP(M48,参加ＴＭ,2,FALSE))</f>
        <v>チーム</v>
      </c>
      <c r="O48" s="312"/>
      <c r="P48" s="730" t="str">
        <f t="shared" si="17"/>
        <v>予選４３</v>
      </c>
      <c r="Q48" s="304"/>
      <c r="R48" s="311" t="str">
        <f t="shared" si="5"/>
        <v>チーム</v>
      </c>
      <c r="S48" s="310"/>
      <c r="T48" s="304"/>
      <c r="U48" s="311" t="str">
        <f t="shared" si="6"/>
        <v>チーム</v>
      </c>
      <c r="V48" s="310"/>
      <c r="W48" s="729" t="str">
        <f t="shared" si="18"/>
        <v>予選４３</v>
      </c>
      <c r="X48" s="306"/>
      <c r="Y48" s="307"/>
      <c r="Z48" s="308"/>
      <c r="AA48" s="306"/>
      <c r="AB48" s="307"/>
      <c r="AC48" s="308"/>
      <c r="AD48" s="309"/>
      <c r="AE48" s="659"/>
    </row>
    <row r="49" spans="1:36" s="278" customFormat="1" ht="39.950000000000003" hidden="1" customHeight="1">
      <c r="A49" s="314"/>
      <c r="B49" s="279" t="s">
        <v>711</v>
      </c>
      <c r="C49" s="315"/>
      <c r="D49" s="311" t="str">
        <f t="shared" si="3"/>
        <v>チーム</v>
      </c>
      <c r="E49" s="316"/>
      <c r="F49" s="315"/>
      <c r="G49" s="311" t="str">
        <f t="shared" si="4"/>
        <v>チーム</v>
      </c>
      <c r="H49" s="316"/>
      <c r="I49" s="730" t="str">
        <f t="shared" si="16"/>
        <v>予選４４</v>
      </c>
      <c r="J49" s="315"/>
      <c r="K49" s="313" t="str">
        <f>IF(ISERROR(VLOOKUP(J49,参加ＴＭ,2,FALSE)),CONCATENATE(J49,"チーム"),VLOOKUP(J49,参加ＴＭ,2,FALSE))</f>
        <v>チーム</v>
      </c>
      <c r="L49" s="316"/>
      <c r="M49" s="315"/>
      <c r="N49" s="313" t="str">
        <f>IF(ISERROR(VLOOKUP(M49,参加ＴＭ,2,FALSE)),CONCATENATE(M49,"チーム"),VLOOKUP(M49,参加ＴＭ,2,FALSE))</f>
        <v>チーム</v>
      </c>
      <c r="O49" s="316"/>
      <c r="P49" s="730" t="str">
        <f t="shared" si="17"/>
        <v>予選４４</v>
      </c>
      <c r="Q49" s="315"/>
      <c r="R49" s="311" t="str">
        <f t="shared" si="5"/>
        <v>チーム</v>
      </c>
      <c r="S49" s="317"/>
      <c r="T49" s="315"/>
      <c r="U49" s="311" t="str">
        <f t="shared" si="6"/>
        <v>チーム</v>
      </c>
      <c r="V49" s="317"/>
      <c r="W49" s="729" t="str">
        <f t="shared" si="18"/>
        <v>予選４４</v>
      </c>
      <c r="X49" s="318"/>
      <c r="Y49" s="319"/>
      <c r="Z49" s="320"/>
      <c r="AA49" s="318"/>
      <c r="AB49" s="319"/>
      <c r="AC49" s="320"/>
      <c r="AD49" s="321"/>
      <c r="AE49" s="499"/>
    </row>
    <row r="50" spans="1:36" s="278" customFormat="1" ht="39.950000000000003" hidden="1" customHeight="1" thickBot="1">
      <c r="A50" s="322"/>
      <c r="B50" s="836" t="s">
        <v>661</v>
      </c>
      <c r="C50" s="837"/>
      <c r="D50" s="837"/>
      <c r="E50" s="837"/>
      <c r="F50" s="837"/>
      <c r="G50" s="837"/>
      <c r="H50" s="837"/>
      <c r="I50" s="837"/>
      <c r="J50" s="837"/>
      <c r="K50" s="837"/>
      <c r="L50" s="837"/>
      <c r="M50" s="837"/>
      <c r="N50" s="837"/>
      <c r="O50" s="837"/>
      <c r="P50" s="837"/>
      <c r="Q50" s="837"/>
      <c r="R50" s="837"/>
      <c r="S50" s="837"/>
      <c r="T50" s="837"/>
      <c r="U50" s="837"/>
      <c r="V50" s="837"/>
      <c r="W50" s="838"/>
      <c r="X50" s="323"/>
      <c r="Y50" s="294" t="str">
        <f t="shared" si="9"/>
        <v>チーム</v>
      </c>
      <c r="Z50" s="285"/>
      <c r="AA50" s="292"/>
      <c r="AB50" s="294" t="str">
        <f t="shared" si="7"/>
        <v>チーム</v>
      </c>
      <c r="AC50" s="285"/>
      <c r="AD50" s="286">
        <f t="shared" si="2"/>
        <v>0</v>
      </c>
      <c r="AE50" s="657"/>
    </row>
    <row r="51" spans="1:36" s="278" customFormat="1" ht="39.950000000000003" hidden="1" customHeight="1" thickTop="1">
      <c r="A51" s="343">
        <v>0.67708333333333337</v>
      </c>
      <c r="B51" s="296" t="s">
        <v>696</v>
      </c>
      <c r="C51" s="324"/>
      <c r="D51" s="325" t="str">
        <f>IF(ISERROR(VLOOKUP(C51,決勝トーナメント,2,FALSE)),"",VLOOKUP(C51,決勝トーナメント,2,FALSE))</f>
        <v/>
      </c>
      <c r="E51" s="326"/>
      <c r="F51" s="313"/>
      <c r="G51" s="325" t="str">
        <f>IF(ISERROR(VLOOKUP(C51,決勝トーナメント,3,FALSE)),"",VLOOKUP(C51,決勝トーナメント,3,FALSE))</f>
        <v/>
      </c>
      <c r="H51" s="327"/>
      <c r="I51" s="297" t="s">
        <v>695</v>
      </c>
      <c r="J51" s="324"/>
      <c r="K51" s="325" t="str">
        <f>IF(ISERROR(VLOOKUP(J51,決勝トーナメントG,2,FALSE)),"",VLOOKUP(J51,決勝トーナメントG,2,FALSE))</f>
        <v/>
      </c>
      <c r="L51" s="326"/>
      <c r="M51" s="313"/>
      <c r="N51" s="325" t="str">
        <f>IF(ISERROR(VLOOKUP(J51,決勝トーナメントG,3,FALSE)),"",VLOOKUP(J51,決勝トーナメントG,3,FALSE))</f>
        <v/>
      </c>
      <c r="O51" s="327"/>
      <c r="P51" s="328"/>
      <c r="Q51" s="329"/>
      <c r="R51" s="330" t="str">
        <f>IF(ISERROR(VLOOKUP(Q51,決勝トーナメントG,2,FALSE)),"",VLOOKUP(Q51,決勝トーナメントG,2,FALSE))</f>
        <v/>
      </c>
      <c r="S51" s="331"/>
      <c r="T51" s="332"/>
      <c r="U51" s="330" t="str">
        <f>IF(ISERROR(VLOOKUP(Q51,決勝トーナメントG,3,FALSE)),"",VLOOKUP(Q51,決勝トーナメントG,3,FALSE))</f>
        <v/>
      </c>
      <c r="V51" s="333"/>
      <c r="W51" s="334"/>
      <c r="X51" s="283"/>
      <c r="Y51" s="295" t="str">
        <f t="shared" si="9"/>
        <v>チーム</v>
      </c>
      <c r="Z51" s="291"/>
      <c r="AA51" s="283"/>
      <c r="AB51" s="295" t="str">
        <f t="shared" si="7"/>
        <v>チーム</v>
      </c>
      <c r="AC51" s="291"/>
      <c r="AD51" s="286">
        <f t="shared" si="2"/>
        <v>0</v>
      </c>
      <c r="AE51" s="657"/>
    </row>
    <row r="52" spans="1:36" s="278" customFormat="1" ht="39.950000000000003" hidden="1" customHeight="1">
      <c r="A52" s="343">
        <v>0.68333333333333324</v>
      </c>
      <c r="B52" s="296" t="s">
        <v>696</v>
      </c>
      <c r="C52" s="335"/>
      <c r="D52" s="325" t="str">
        <f>IF(ISERROR(VLOOKUP(C52,決勝トーナメント,2,FALSE)),"",VLOOKUP(C52,決勝トーナメント,2,FALSE))</f>
        <v/>
      </c>
      <c r="E52" s="336"/>
      <c r="F52" s="313"/>
      <c r="G52" s="325" t="str">
        <f>IF(ISERROR(VLOOKUP(C52,決勝トーナメント,3,FALSE)),"",VLOOKUP(C52,決勝トーナメント,3,FALSE))</f>
        <v/>
      </c>
      <c r="H52" s="337"/>
      <c r="I52" s="296" t="s">
        <v>680</v>
      </c>
      <c r="J52" s="335"/>
      <c r="K52" s="325" t="str">
        <f>IF(ISERROR(VLOOKUP(J52,決勝トーナメントG,2,FALSE)),"",VLOOKUP(J52,決勝トーナメントG,2,FALSE))</f>
        <v/>
      </c>
      <c r="L52" s="336"/>
      <c r="M52" s="313"/>
      <c r="N52" s="325" t="str">
        <f>IF(ISERROR(VLOOKUP(J52,決勝トーナメントG,3,FALSE)),"",VLOOKUP(J52,決勝トーナメントG,3,FALSE))</f>
        <v/>
      </c>
      <c r="O52" s="337"/>
      <c r="P52" s="297" t="s">
        <v>680</v>
      </c>
      <c r="Q52" s="324"/>
      <c r="R52" s="325" t="str">
        <f>IF(ISERROR(VLOOKUP(Q52,決勝トーナメントG,2,FALSE)),"",VLOOKUP(Q52,決勝トーナメントG,2,FALSE))</f>
        <v/>
      </c>
      <c r="S52" s="338"/>
      <c r="T52" s="313"/>
      <c r="U52" s="325" t="str">
        <f>IF(ISERROR(VLOOKUP(Q52,決勝トーナメントG,3,FALSE)),"",VLOOKUP(Q52,決勝トーナメントG,3,FALSE))</f>
        <v/>
      </c>
      <c r="V52" s="339"/>
      <c r="W52" s="286"/>
      <c r="X52" s="283"/>
      <c r="Y52" s="340" t="str">
        <f t="shared" si="9"/>
        <v>チーム</v>
      </c>
      <c r="Z52" s="291"/>
      <c r="AA52" s="341"/>
      <c r="AB52" s="342" t="str">
        <f t="shared" si="7"/>
        <v>チーム</v>
      </c>
      <c r="AC52" s="291"/>
      <c r="AD52" s="286">
        <f t="shared" si="2"/>
        <v>0</v>
      </c>
      <c r="AE52" s="657"/>
      <c r="AJ52" s="311" t="str">
        <f>IF(ISERROR(VLOOKUP(T56,参加ＴＭ,2,FALSE)),CONCATENATE(T56,"チーム"),VLOOKUP(T56,参加ＴＭ,2,FALSE))</f>
        <v>チーム</v>
      </c>
    </row>
    <row r="53" spans="1:36" s="278" customFormat="1" ht="39.950000000000003" hidden="1" customHeight="1">
      <c r="A53" s="343"/>
      <c r="B53" s="344" t="s">
        <v>680</v>
      </c>
      <c r="C53" s="345"/>
      <c r="D53" s="346" t="str">
        <f>IF(ISERROR(VLOOKUP(C53,決勝トーナメントG,2,FALSE)),"",VLOOKUP(C53,決勝トーナメントG,2,FALSE))</f>
        <v/>
      </c>
      <c r="E53" s="312"/>
      <c r="F53" s="347"/>
      <c r="G53" s="346" t="str">
        <f>IF(ISERROR(VLOOKUP(C53,決勝トーナメントG,3,FALSE)),"",VLOOKUP(C53,決勝トーナメントG,3,FALSE))</f>
        <v/>
      </c>
      <c r="H53" s="348"/>
      <c r="I53" s="344" t="s">
        <v>680</v>
      </c>
      <c r="J53" s="345"/>
      <c r="K53" s="325" t="str">
        <f>IF(ISERROR(VLOOKUP(J53,決勝トーナメントG,2,FALSE)),"",VLOOKUP(J53,決勝トーナメントG,2,FALSE))</f>
        <v/>
      </c>
      <c r="L53" s="312"/>
      <c r="M53" s="347"/>
      <c r="N53" s="346" t="str">
        <f>IF(ISERROR(VLOOKUP(J53,決勝トーナメントG,3,FALSE)),"",VLOOKUP(J53,決勝トーナメントG,3,FALSE))</f>
        <v/>
      </c>
      <c r="O53" s="348"/>
      <c r="P53" s="349" t="s">
        <v>793</v>
      </c>
      <c r="Q53" s="732"/>
      <c r="R53" s="325" t="str">
        <f>IF(ISERROR(VLOOKUP(Q53,決勝トーナメントF,2,FALSE)),"",VLOOKUP(Q53,決勝トーナメントF,2,FALSE))</f>
        <v/>
      </c>
      <c r="S53" s="338"/>
      <c r="T53" s="350"/>
      <c r="U53" s="325" t="str">
        <f>IF(ISERROR(VLOOKUP(Q53,決勝トーナメントF,3,FALSE)),"",VLOOKUP(Q53,決勝トーナメントF,3,FALSE))</f>
        <v/>
      </c>
      <c r="V53" s="338"/>
      <c r="W53" s="286"/>
      <c r="X53" s="283"/>
      <c r="Y53" s="340" t="str">
        <f t="shared" si="9"/>
        <v>チーム</v>
      </c>
      <c r="Z53" s="291"/>
      <c r="AA53" s="341"/>
      <c r="AB53" s="342" t="str">
        <f t="shared" si="7"/>
        <v>チーム</v>
      </c>
      <c r="AC53" s="291"/>
      <c r="AD53" s="286">
        <f t="shared" si="2"/>
        <v>0</v>
      </c>
      <c r="AE53" s="657"/>
    </row>
    <row r="54" spans="1:36" s="278" customFormat="1" ht="39.950000000000003" hidden="1" customHeight="1">
      <c r="A54" s="805">
        <v>0.68958333333333333</v>
      </c>
      <c r="B54" s="841"/>
      <c r="C54" s="843"/>
      <c r="D54" s="820" t="str">
        <f>IF(ISERROR(VLOOKUP(C54,決勝トーナメント２,2,FALSE)),"",VLOOKUP(C54,決勝トーナメント２,2,FALSE))</f>
        <v/>
      </c>
      <c r="E54" s="832"/>
      <c r="F54" s="807"/>
      <c r="G54" s="820" t="str">
        <f>IF(ISERROR(VLOOKUP(C54,決勝トーナメント２,3,FALSE)),"",VLOOKUP(C54,決勝トーナメント２,3,FALSE))</f>
        <v/>
      </c>
      <c r="H54" s="821"/>
      <c r="I54" s="839" t="s">
        <v>660</v>
      </c>
      <c r="J54" s="828"/>
      <c r="K54" s="814" t="str">
        <f>IF(ISERROR(VLOOKUP(J54,決勝トーナメント,2,FALSE)),"",VLOOKUP(J54,決勝トーナメント,2,FALSE))</f>
        <v/>
      </c>
      <c r="L54" s="830"/>
      <c r="M54" s="812"/>
      <c r="N54" s="814" t="str">
        <f>IF(ISERROR(VLOOKUP(J54,決勝トーナメント,3,FALSE)),"",VLOOKUP(J54,決勝トーナメント,3,FALSE))</f>
        <v/>
      </c>
      <c r="O54" s="815"/>
      <c r="P54" s="839" t="s">
        <v>652</v>
      </c>
      <c r="Q54" s="828"/>
      <c r="R54" s="814" t="str">
        <f>IF(ISERROR(VLOOKUP(Q54,決勝トーナメントG,2,FALSE)),"",VLOOKUP(Q54,決勝トーナメントG,2,FALSE))</f>
        <v/>
      </c>
      <c r="S54" s="882"/>
      <c r="T54" s="812"/>
      <c r="U54" s="814" t="str">
        <f>IF(ISERROR(VLOOKUP(Q54,決勝トーナメントG,3,FALSE)),"",VLOOKUP(Q54,決勝トーナメントG,3,FALSE))</f>
        <v/>
      </c>
      <c r="V54" s="890"/>
      <c r="W54" s="286"/>
      <c r="X54" s="283"/>
      <c r="Y54" s="351" t="str">
        <f t="shared" si="9"/>
        <v>チーム</v>
      </c>
      <c r="Z54" s="291"/>
      <c r="AA54" s="341"/>
      <c r="AB54" s="342" t="str">
        <f t="shared" si="7"/>
        <v>チーム</v>
      </c>
      <c r="AC54" s="291"/>
      <c r="AD54" s="286">
        <f>W54</f>
        <v>0</v>
      </c>
      <c r="AE54" s="805"/>
    </row>
    <row r="55" spans="1:36" s="278" customFormat="1" ht="39.950000000000003" hidden="1" customHeight="1">
      <c r="A55" s="806"/>
      <c r="B55" s="842"/>
      <c r="C55" s="844"/>
      <c r="D55" s="808"/>
      <c r="E55" s="833"/>
      <c r="F55" s="808"/>
      <c r="G55" s="808"/>
      <c r="H55" s="822"/>
      <c r="I55" s="840"/>
      <c r="J55" s="829"/>
      <c r="K55" s="813"/>
      <c r="L55" s="831"/>
      <c r="M55" s="813"/>
      <c r="N55" s="813"/>
      <c r="O55" s="816"/>
      <c r="P55" s="840"/>
      <c r="Q55" s="829"/>
      <c r="R55" s="813"/>
      <c r="S55" s="883"/>
      <c r="T55" s="813"/>
      <c r="U55" s="813"/>
      <c r="V55" s="891"/>
      <c r="W55" s="293"/>
      <c r="X55" s="352"/>
      <c r="Y55" s="342" t="str">
        <f t="shared" si="9"/>
        <v>チーム</v>
      </c>
      <c r="Z55" s="353"/>
      <c r="AA55" s="354"/>
      <c r="AB55" s="342" t="str">
        <f t="shared" si="7"/>
        <v>チーム</v>
      </c>
      <c r="AC55" s="355"/>
      <c r="AD55" s="286">
        <f t="shared" si="2"/>
        <v>0</v>
      </c>
      <c r="AE55" s="806"/>
    </row>
    <row r="56" spans="1:36" s="278" customFormat="1" ht="35.1" hidden="1" customHeight="1">
      <c r="A56" s="343"/>
      <c r="B56" s="356"/>
      <c r="C56" s="357"/>
      <c r="D56" s="358"/>
      <c r="E56" s="359"/>
      <c r="F56" s="357"/>
      <c r="G56" s="358"/>
      <c r="H56" s="360"/>
      <c r="I56" s="361"/>
      <c r="J56" s="362"/>
      <c r="K56" s="358"/>
      <c r="L56" s="359"/>
      <c r="M56" s="362"/>
      <c r="N56" s="358"/>
      <c r="O56" s="359"/>
      <c r="P56" s="286"/>
      <c r="Q56" s="341"/>
      <c r="R56" s="311" t="str">
        <f t="shared" si="5"/>
        <v>チーム</v>
      </c>
      <c r="S56" s="338"/>
      <c r="T56" s="341"/>
      <c r="U56" s="311" t="str">
        <f t="shared" si="6"/>
        <v>チーム</v>
      </c>
      <c r="V56" s="338"/>
      <c r="W56" s="293"/>
      <c r="X56" s="363"/>
      <c r="Y56" s="364" t="str">
        <f t="shared" si="9"/>
        <v>チーム</v>
      </c>
      <c r="Z56" s="365"/>
      <c r="AA56" s="366"/>
      <c r="AB56" s="364" t="str">
        <f t="shared" si="7"/>
        <v>チーム</v>
      </c>
      <c r="AC56" s="367"/>
      <c r="AD56" s="286">
        <f t="shared" si="2"/>
        <v>0</v>
      </c>
      <c r="AE56" s="657"/>
    </row>
    <row r="57" spans="1:36" s="278" customFormat="1" ht="35.1" hidden="1" customHeight="1">
      <c r="A57" s="368"/>
      <c r="B57" s="369" t="s">
        <v>110</v>
      </c>
      <c r="C57" s="370">
        <f>Sheet1!E35</f>
        <v>0</v>
      </c>
      <c r="D57" s="371" t="str">
        <f t="shared" si="3"/>
        <v>0チーム</v>
      </c>
      <c r="E57" s="372"/>
      <c r="F57" s="370"/>
      <c r="G57" s="371" t="str">
        <f t="shared" si="4"/>
        <v>チーム</v>
      </c>
      <c r="H57" s="373"/>
      <c r="I57" s="374" t="str">
        <f>B57</f>
        <v>予選３２</v>
      </c>
      <c r="J57" s="375"/>
      <c r="K57" s="371" t="str">
        <f>IF(ISERROR(VLOOKUP(J57,参加ＴＭ,2,FALSE)),CONCATENATE(J57,"チーム"),VLOOKUP(J57,参加ＴＭ,2,FALSE))</f>
        <v>チーム</v>
      </c>
      <c r="L57" s="372"/>
      <c r="M57" s="375"/>
      <c r="N57" s="371" t="str">
        <f>IF(ISERROR(VLOOKUP(M57,参加ＴＭ,2,FALSE)),CONCATENATE(M57,"チーム"),VLOOKUP(M57,参加ＴＭ,2,FALSE))</f>
        <v>チーム</v>
      </c>
      <c r="O57" s="373"/>
      <c r="P57" s="374" t="str">
        <f>I57</f>
        <v>予選３２</v>
      </c>
      <c r="Q57" s="375"/>
      <c r="R57" s="371" t="str">
        <f t="shared" si="5"/>
        <v>チーム</v>
      </c>
      <c r="S57" s="372"/>
      <c r="T57" s="375"/>
      <c r="U57" s="371" t="str">
        <f t="shared" si="6"/>
        <v>チーム</v>
      </c>
      <c r="V57" s="373"/>
      <c r="W57" s="374" t="str">
        <f>P57</f>
        <v>予選３２</v>
      </c>
      <c r="X57" s="376"/>
      <c r="Y57" s="377" t="str">
        <f t="shared" si="9"/>
        <v>チーム</v>
      </c>
      <c r="Z57" s="377"/>
      <c r="AA57" s="378"/>
      <c r="AB57" s="377" t="str">
        <f t="shared" si="7"/>
        <v>チーム</v>
      </c>
      <c r="AC57" s="379"/>
      <c r="AD57" s="380" t="str">
        <f t="shared" si="2"/>
        <v>予選３２</v>
      </c>
      <c r="AE57" s="660"/>
    </row>
    <row r="58" spans="1:36" s="278" customFormat="1" ht="35.1" hidden="1" customHeight="1">
      <c r="A58" s="381"/>
      <c r="B58" s="382" t="s">
        <v>150</v>
      </c>
      <c r="C58" s="283">
        <f>Sheet1!E36</f>
        <v>0</v>
      </c>
      <c r="D58" s="295" t="str">
        <f t="shared" si="3"/>
        <v>0チーム</v>
      </c>
      <c r="E58" s="291"/>
      <c r="F58" s="283"/>
      <c r="G58" s="295" t="str">
        <f t="shared" si="4"/>
        <v>チーム</v>
      </c>
      <c r="H58" s="383"/>
      <c r="I58" s="286" t="str">
        <f t="shared" si="16"/>
        <v>予選３３</v>
      </c>
      <c r="J58" s="341"/>
      <c r="K58" s="295" t="str">
        <f>IF(ISERROR(VLOOKUP(J58,参加ＴＭ,2,FALSE)),CONCATENATE(J58,"チーム"),VLOOKUP(J58,参加ＴＭ,2,FALSE))</f>
        <v>チーム</v>
      </c>
      <c r="L58" s="291"/>
      <c r="M58" s="341"/>
      <c r="N58" s="295" t="str">
        <f>IF(ISERROR(VLOOKUP(M58,参加ＴＭ,2,FALSE)),CONCATENATE(M58,"チーム"),VLOOKUP(M58,参加ＴＭ,2,FALSE))</f>
        <v>チーム</v>
      </c>
      <c r="O58" s="383"/>
      <c r="P58" s="286" t="str">
        <f>I58</f>
        <v>予選３３</v>
      </c>
      <c r="Q58" s="341"/>
      <c r="R58" s="295" t="str">
        <f t="shared" si="5"/>
        <v>チーム</v>
      </c>
      <c r="S58" s="291"/>
      <c r="T58" s="341"/>
      <c r="U58" s="295" t="str">
        <f t="shared" si="6"/>
        <v>チーム</v>
      </c>
      <c r="V58" s="383"/>
      <c r="W58" s="286" t="str">
        <f>P58</f>
        <v>予選３３</v>
      </c>
      <c r="X58" s="384"/>
      <c r="Y58" s="385" t="str">
        <f t="shared" si="9"/>
        <v>チーム</v>
      </c>
      <c r="Z58" s="385"/>
      <c r="AA58" s="386"/>
      <c r="AB58" s="385" t="str">
        <f t="shared" si="7"/>
        <v>チーム</v>
      </c>
      <c r="AC58" s="387"/>
      <c r="AD58" s="286" t="str">
        <f t="shared" si="2"/>
        <v>予選３３</v>
      </c>
      <c r="AE58" s="657"/>
    </row>
    <row r="59" spans="1:36" s="278" customFormat="1" ht="35.1" hidden="1" customHeight="1">
      <c r="A59" s="368"/>
      <c r="B59" s="369" t="s">
        <v>151</v>
      </c>
      <c r="C59" s="370">
        <f>Sheet1!E37</f>
        <v>0</v>
      </c>
      <c r="D59" s="371" t="str">
        <f t="shared" si="3"/>
        <v>0チーム</v>
      </c>
      <c r="E59" s="372"/>
      <c r="F59" s="370"/>
      <c r="G59" s="371" t="str">
        <f t="shared" si="4"/>
        <v>チーム</v>
      </c>
      <c r="H59" s="373"/>
      <c r="I59" s="374" t="str">
        <f t="shared" si="16"/>
        <v>予選３４</v>
      </c>
      <c r="J59" s="375"/>
      <c r="K59" s="371" t="str">
        <f>IF(ISERROR(VLOOKUP(J59,参加ＴＭ,2,FALSE)),CONCATENATE(J59,"チーム"),VLOOKUP(J59,参加ＴＭ,2,FALSE))</f>
        <v>チーム</v>
      </c>
      <c r="L59" s="372"/>
      <c r="M59" s="375"/>
      <c r="N59" s="371" t="str">
        <f>IF(ISERROR(VLOOKUP(M59,参加ＴＭ,2,FALSE)),CONCATENATE(M59,"チーム"),VLOOKUP(M59,参加ＴＭ,2,FALSE))</f>
        <v>チーム</v>
      </c>
      <c r="O59" s="373"/>
      <c r="P59" s="374" t="str">
        <f>I59</f>
        <v>予選３４</v>
      </c>
      <c r="Q59" s="375"/>
      <c r="R59" s="371" t="str">
        <f t="shared" si="5"/>
        <v>チーム</v>
      </c>
      <c r="S59" s="372"/>
      <c r="T59" s="375"/>
      <c r="U59" s="371" t="str">
        <f t="shared" si="6"/>
        <v>チーム</v>
      </c>
      <c r="V59" s="373"/>
      <c r="W59" s="388" t="str">
        <f>P59</f>
        <v>予選３４</v>
      </c>
      <c r="X59" s="374"/>
      <c r="Y59" s="376" t="str">
        <f t="shared" si="9"/>
        <v>チーム</v>
      </c>
      <c r="Z59" s="389"/>
      <c r="AA59" s="378"/>
      <c r="AB59" s="389" t="str">
        <f t="shared" si="7"/>
        <v>チーム</v>
      </c>
      <c r="AC59" s="379"/>
      <c r="AD59" s="388" t="str">
        <f t="shared" si="2"/>
        <v>予選３４</v>
      </c>
      <c r="AE59" s="660"/>
    </row>
    <row r="60" spans="1:36" s="278" customFormat="1" ht="35.1" hidden="1" customHeight="1">
      <c r="A60" s="390"/>
      <c r="B60" s="823" t="s">
        <v>426</v>
      </c>
      <c r="C60" s="824"/>
      <c r="D60" s="824"/>
      <c r="E60" s="824"/>
      <c r="F60" s="824"/>
      <c r="G60" s="824"/>
      <c r="H60" s="824"/>
      <c r="I60" s="824"/>
      <c r="J60" s="824"/>
      <c r="K60" s="824"/>
      <c r="L60" s="824"/>
      <c r="M60" s="824"/>
      <c r="N60" s="824"/>
      <c r="O60" s="824"/>
      <c r="P60" s="824"/>
      <c r="Q60" s="824"/>
      <c r="R60" s="824"/>
      <c r="S60" s="824"/>
      <c r="T60" s="824"/>
      <c r="U60" s="824"/>
      <c r="V60" s="824"/>
      <c r="W60" s="824"/>
      <c r="X60" s="824"/>
      <c r="Y60" s="824"/>
      <c r="Z60" s="824"/>
      <c r="AA60" s="824"/>
      <c r="AB60" s="824"/>
      <c r="AC60" s="824"/>
      <c r="AD60" s="824"/>
      <c r="AE60" s="661"/>
    </row>
    <row r="61" spans="1:36" s="278" customFormat="1" ht="35.1" hidden="1" customHeight="1">
      <c r="A61" s="343"/>
      <c r="B61" s="382" t="s">
        <v>83</v>
      </c>
      <c r="C61" s="391"/>
      <c r="D61" s="325" t="str">
        <f>IF(ISERROR(VLOOKUP(C61,決勝トーナメントG,2,FALSE)),"",VLOOKUP(C61,決勝トーナメントG,2,FALSE))</f>
        <v/>
      </c>
      <c r="E61" s="392"/>
      <c r="F61" s="313"/>
      <c r="G61" s="325" t="str">
        <f>IF(ISERROR(VLOOKUP(C61,決勝トーナメントG,3,FALSE)),"",VLOOKUP(C61,決勝トーナメントG,3,FALSE))</f>
        <v/>
      </c>
      <c r="H61" s="393"/>
      <c r="I61" s="286" t="str">
        <f>IF(B61="","",B61)</f>
        <v>決勝　１</v>
      </c>
      <c r="J61" s="391"/>
      <c r="K61" s="325" t="str">
        <f>IF(ISERROR(VLOOKUP(J61,決勝トーナメントG,2,FALSE)),"",VLOOKUP(J61,決勝トーナメントG,2,FALSE))</f>
        <v/>
      </c>
      <c r="L61" s="392"/>
      <c r="M61" s="313"/>
      <c r="N61" s="325" t="str">
        <f>IF(ISERROR(VLOOKUP(J61,決勝トーナメントG,3,FALSE)),"",VLOOKUP(J61,決勝トーナメントG,3,FALSE))</f>
        <v/>
      </c>
      <c r="O61" s="394"/>
      <c r="P61" s="286" t="str">
        <f t="shared" ref="P61:P77" si="19">IF(I61="","",I61)</f>
        <v>決勝　１</v>
      </c>
      <c r="Q61" s="395"/>
      <c r="R61" s="396" t="str">
        <f>IF(ISERROR(VLOOKUP(Q61,決勝トーナメント,2,FALSE)),"",VLOOKUP(Q61,決勝トーナメント,2,FALSE))</f>
        <v/>
      </c>
      <c r="S61" s="397"/>
      <c r="T61" s="398"/>
      <c r="U61" s="396" t="str">
        <f>IF(ISERROR(VLOOKUP(Q61,決勝トーナメント,3,FALSE)),"",VLOOKUP(Q61,決勝トーナメント,3,FALSE))</f>
        <v/>
      </c>
      <c r="V61" s="399"/>
      <c r="W61" s="286" t="str">
        <f>P61</f>
        <v>決勝　１</v>
      </c>
      <c r="X61" s="292"/>
      <c r="Y61" s="400" t="str">
        <f>IF(ISERROR(VLOOKUP(X61,決勝トーナメントG,2,FALSE)),"",VLOOKUP(X61,決勝トーナメントG,2,FALSE))</f>
        <v/>
      </c>
      <c r="Z61" s="285"/>
      <c r="AA61" s="284"/>
      <c r="AB61" s="400" t="str">
        <f>IF(ISERROR(VLOOKUP(X61,決勝トーナメントG,3,FALSE)),"",VLOOKUP(X61,決勝トーナメントG,3,FALSE))</f>
        <v/>
      </c>
      <c r="AC61" s="393"/>
      <c r="AD61" s="286" t="str">
        <f t="shared" si="2"/>
        <v>決勝　１</v>
      </c>
      <c r="AE61" s="657"/>
    </row>
    <row r="62" spans="1:36" s="278" customFormat="1" ht="35.1" hidden="1" customHeight="1">
      <c r="A62" s="287"/>
      <c r="B62" s="401" t="s">
        <v>84</v>
      </c>
      <c r="C62" s="402"/>
      <c r="D62" s="325" t="str">
        <f>IF(ISERROR(VLOOKUP(C62,決勝トーナメントG,2,FALSE)),"",VLOOKUP(C62,決勝トーナメントG,2,FALSE))</f>
        <v/>
      </c>
      <c r="E62" s="403"/>
      <c r="F62" s="313"/>
      <c r="G62" s="325" t="str">
        <f>IF(ISERROR(VLOOKUP(C62,決勝トーナメントG,3,FALSE)),"",VLOOKUP(C62,決勝トーナメントG,3,FALSE))</f>
        <v/>
      </c>
      <c r="H62" s="383"/>
      <c r="I62" s="293" t="str">
        <f>IF(B62="","",B62)</f>
        <v>決勝　２</v>
      </c>
      <c r="J62" s="402"/>
      <c r="K62" s="325" t="str">
        <f>IF(ISERROR(VLOOKUP(J62,決勝トーナメントG,2,FALSE)),"",VLOOKUP(J62,決勝トーナメントG,2,FALSE))</f>
        <v/>
      </c>
      <c r="L62" s="403"/>
      <c r="M62" s="313"/>
      <c r="N62" s="325" t="str">
        <f>IF(ISERROR(VLOOKUP(J62,決勝トーナメントG,3,FALSE)),"",VLOOKUP(J62,決勝トーナメントG,3,FALSE))</f>
        <v/>
      </c>
      <c r="O62" s="404"/>
      <c r="P62" s="293" t="str">
        <f t="shared" si="19"/>
        <v>決勝　２</v>
      </c>
      <c r="Q62" s="405"/>
      <c r="R62" s="396" t="str">
        <f>IF(ISERROR(VLOOKUP(Q62,決勝トーナメント,2,FALSE)),"",VLOOKUP(Q62,決勝トーナメント,2,FALSE))</f>
        <v/>
      </c>
      <c r="S62" s="406"/>
      <c r="T62" s="407"/>
      <c r="U62" s="396" t="str">
        <f>IF(ISERROR(VLOOKUP(Q62,決勝トーナメント,3,FALSE)),"",VLOOKUP(Q62,決勝トーナメント,3,FALSE))</f>
        <v/>
      </c>
      <c r="V62" s="408"/>
      <c r="W62" s="293" t="str">
        <f>P62</f>
        <v>決勝　２</v>
      </c>
      <c r="X62" s="283"/>
      <c r="Y62" s="400" t="str">
        <f>IF(ISERROR(VLOOKUP(X62,決勝トーナメント,2,FALSE)),"",VLOOKUP(X62,決勝トーナメント,2,FALSE))</f>
        <v/>
      </c>
      <c r="Z62" s="291"/>
      <c r="AA62" s="290"/>
      <c r="AB62" s="400" t="str">
        <f>IF(ISERROR(VLOOKUP(X62,決勝トーナメント,3,FALSE)),"",VLOOKUP(X62,決勝トーナメント,3,FALSE))</f>
        <v/>
      </c>
      <c r="AC62" s="383"/>
      <c r="AD62" s="286" t="str">
        <f t="shared" si="2"/>
        <v>決勝　２</v>
      </c>
      <c r="AE62" s="658"/>
    </row>
    <row r="63" spans="1:36" s="278" customFormat="1" ht="35.1" hidden="1" customHeight="1">
      <c r="A63" s="381"/>
      <c r="B63" s="382" t="s">
        <v>655</v>
      </c>
      <c r="C63" s="391"/>
      <c r="D63" s="325" t="str">
        <f>IF(ISERROR(VLOOKUP(C63,決勝トーナメントG,2,FALSE)),"",VLOOKUP(C63,決勝トーナメントG,2,FALSE))</f>
        <v/>
      </c>
      <c r="E63" s="403"/>
      <c r="F63" s="313"/>
      <c r="G63" s="325" t="str">
        <f>IF(ISERROR(VLOOKUP(C63,決勝トーナメントG,3,FALSE)),"",VLOOKUP(C63,決勝トーナメントG,3,FALSE))</f>
        <v/>
      </c>
      <c r="H63" s="383"/>
      <c r="I63" s="286" t="str">
        <f>IF(B63="","",B63)</f>
        <v>３位決定戦</v>
      </c>
      <c r="J63" s="391"/>
      <c r="K63" s="325" t="str">
        <f>IF(ISERROR(VLOOKUP(J63,決勝トーナメントG,2,FALSE)),"",VLOOKUP(J63,決勝トーナメントG,2,FALSE))</f>
        <v/>
      </c>
      <c r="L63" s="403"/>
      <c r="M63" s="313"/>
      <c r="N63" s="325" t="str">
        <f>IF(ISERROR(VLOOKUP(J63,決勝トーナメントG,3,FALSE)),"",VLOOKUP(J63,決勝トーナメントG,3,FALSE))</f>
        <v/>
      </c>
      <c r="O63" s="404"/>
      <c r="P63" s="286" t="str">
        <f t="shared" si="19"/>
        <v>３位決定戦</v>
      </c>
      <c r="Q63" s="395"/>
      <c r="R63" s="396" t="str">
        <f>IF(ISERROR(VLOOKUP(Q63,決勝トーナメント,2,FALSE)),"",VLOOKUP(Q63,決勝トーナメント,2,FALSE))</f>
        <v/>
      </c>
      <c r="S63" s="406"/>
      <c r="T63" s="407"/>
      <c r="U63" s="396" t="str">
        <f>IF(ISERROR(VLOOKUP(Q63,決勝トーナメント,3,FALSE)),"",VLOOKUP(Q63,決勝トーナメント,3,FALSE))</f>
        <v/>
      </c>
      <c r="V63" s="408"/>
      <c r="W63" s="286" t="str">
        <f>P63</f>
        <v>３位決定戦</v>
      </c>
      <c r="X63" s="292"/>
      <c r="Y63" s="400" t="str">
        <f>IF(ISERROR(VLOOKUP(X63,決勝トーナメントG,2,FALSE)),"",VLOOKUP(X63,決勝トーナメントG,2,FALSE))</f>
        <v/>
      </c>
      <c r="Z63" s="291"/>
      <c r="AA63" s="290"/>
      <c r="AB63" s="400" t="str">
        <f>IF(ISERROR(VLOOKUP(X63,決勝トーナメントG,3,FALSE)),"",VLOOKUP(X63,決勝トーナメントG,3,FALSE))</f>
        <v/>
      </c>
      <c r="AC63" s="383"/>
      <c r="AD63" s="286" t="str">
        <f t="shared" si="2"/>
        <v>３位決定戦</v>
      </c>
      <c r="AE63" s="657"/>
    </row>
    <row r="64" spans="1:36" s="278" customFormat="1" ht="35.1" hidden="1" customHeight="1">
      <c r="A64" s="287"/>
      <c r="B64" s="401" t="s">
        <v>85</v>
      </c>
      <c r="C64" s="402"/>
      <c r="D64" s="325" t="str">
        <f>IF(ISERROR(VLOOKUP(C64,決勝トーナメント,2,FALSE)),"",VLOOKUP(C64,決勝トーナメント,2,FALSE))</f>
        <v/>
      </c>
      <c r="E64" s="403"/>
      <c r="F64" s="313"/>
      <c r="G64" s="325" t="str">
        <f>IF(ISERROR(VLOOKUP(C64,決勝トーナメント,3,FALSE)),"",VLOOKUP(C64,決勝トーナメント,3,FALSE))</f>
        <v/>
      </c>
      <c r="H64" s="383"/>
      <c r="I64" s="293" t="str">
        <f>IF(B64="","",B64)</f>
        <v>決勝　４</v>
      </c>
      <c r="J64" s="402"/>
      <c r="K64" s="325" t="str">
        <f>IF(ISERROR(VLOOKUP(J64,決勝トーナメント,2,FALSE)),"",VLOOKUP(J64,決勝トーナメント,2,FALSE))</f>
        <v/>
      </c>
      <c r="L64" s="403"/>
      <c r="M64" s="313"/>
      <c r="N64" s="325" t="str">
        <f>IF(ISERROR(VLOOKUP(J64,決勝トーナメント,3,FALSE)),"",VLOOKUP(J64,決勝トーナメント,3,FALSE))</f>
        <v/>
      </c>
      <c r="O64" s="404"/>
      <c r="P64" s="293" t="str">
        <f t="shared" si="19"/>
        <v>決勝　４</v>
      </c>
      <c r="Q64" s="405"/>
      <c r="R64" s="396" t="str">
        <f>IF(ISERROR(VLOOKUP(Q64,決勝トーナメントG,2,FALSE)),"",VLOOKUP(Q64,決勝トーナメントG,2,FALSE))</f>
        <v/>
      </c>
      <c r="S64" s="406"/>
      <c r="T64" s="407"/>
      <c r="U64" s="396" t="str">
        <f>IF(ISERROR(VLOOKUP(Q64,決勝トーナメントG,3,FALSE)),"",VLOOKUP(Q64,決勝トーナメントG,3,FALSE))</f>
        <v/>
      </c>
      <c r="V64" s="408"/>
      <c r="W64" s="293" t="str">
        <f>P64</f>
        <v>決勝　４</v>
      </c>
      <c r="X64" s="283"/>
      <c r="Y64" s="400" t="str">
        <f>IF(ISERROR(VLOOKUP(X64,決勝トーナメントG,2,FALSE)),"",VLOOKUP(X64,決勝トーナメントG,2,FALSE))</f>
        <v/>
      </c>
      <c r="Z64" s="291"/>
      <c r="AA64" s="290"/>
      <c r="AB64" s="400" t="str">
        <f>IF(ISERROR(VLOOKUP(X64,決勝トーナメントG,3,FALSE)),"",VLOOKUP(X64,決勝トーナメントG,3,FALSE))</f>
        <v/>
      </c>
      <c r="AC64" s="383"/>
      <c r="AD64" s="286" t="str">
        <f t="shared" si="2"/>
        <v>決勝　４</v>
      </c>
      <c r="AE64" s="658"/>
    </row>
    <row r="65" spans="1:31" s="278" customFormat="1" ht="35.1" hidden="1" customHeight="1">
      <c r="A65" s="381"/>
      <c r="B65" s="851" t="s">
        <v>652</v>
      </c>
      <c r="C65" s="853"/>
      <c r="D65" s="863" t="str">
        <f>IF(ISERROR(VLOOKUP(C65,決勝トーナメントG,2,FALSE)),"",VLOOKUP(C65,決勝トーナメントG,2,FALSE))</f>
        <v/>
      </c>
      <c r="E65" s="860"/>
      <c r="F65" s="862"/>
      <c r="G65" s="863" t="str">
        <f>IF(ISERROR(VLOOKUP(C65,決勝トーナメントG,3,FALSE)),"",VLOOKUP(C65,決勝トーナメントG,3,FALSE))</f>
        <v/>
      </c>
      <c r="H65" s="866"/>
      <c r="I65" s="851" t="s">
        <v>660</v>
      </c>
      <c r="J65" s="853"/>
      <c r="K65" s="863" t="str">
        <f>IF(ISERROR(VLOOKUP(J65,決勝トーナメントG,2,FALSE)),"",VLOOKUP(J65,決勝トーナメントG,2,FALSE))</f>
        <v/>
      </c>
      <c r="L65" s="860"/>
      <c r="M65" s="862"/>
      <c r="N65" s="863" t="str">
        <f>IF(ISERROR(VLOOKUP(J65,決勝トーナメントG,3,FALSE)),"",VLOOKUP(J65,決勝トーナメントG,3,FALSE))</f>
        <v/>
      </c>
      <c r="O65" s="866"/>
      <c r="P65" s="851"/>
      <c r="Q65" s="864"/>
      <c r="R65" s="858" t="str">
        <f>IF(ISERROR(VLOOKUP(Q65,決勝トーナメント,2,FALSE)),"",VLOOKUP(Q65,決勝トーナメント,2,FALSE))</f>
        <v/>
      </c>
      <c r="S65" s="887"/>
      <c r="T65" s="889"/>
      <c r="U65" s="858" t="str">
        <f>IF(ISERROR(VLOOKUP(Q65,決勝トーナメント,3,FALSE)),"",VLOOKUP(Q65,決勝トーナメント,3,FALSE))</f>
        <v/>
      </c>
      <c r="V65" s="868"/>
      <c r="W65" s="286"/>
      <c r="X65" s="292"/>
      <c r="Y65" s="400" t="str">
        <f>IF(ISERROR(VLOOKUP(X65,決勝トーナメントG,2,FALSE)),"",VLOOKUP(X65,決勝トーナメントG,2,FALSE))</f>
        <v/>
      </c>
      <c r="Z65" s="291"/>
      <c r="AA65" s="290"/>
      <c r="AB65" s="400" t="str">
        <f>IF(ISERROR(VLOOKUP(X65,決勝トーナメントG,3,FALSE)),"",VLOOKUP(X65,決勝トーナメントG,3,FALSE))</f>
        <v/>
      </c>
      <c r="AC65" s="383"/>
      <c r="AD65" s="286">
        <f t="shared" si="2"/>
        <v>0</v>
      </c>
      <c r="AE65" s="657"/>
    </row>
    <row r="66" spans="1:31" s="278" customFormat="1" ht="35.1" hidden="1" customHeight="1">
      <c r="A66" s="287"/>
      <c r="B66" s="852"/>
      <c r="C66" s="854"/>
      <c r="D66" s="813"/>
      <c r="E66" s="861"/>
      <c r="F66" s="813"/>
      <c r="G66" s="813"/>
      <c r="H66" s="867"/>
      <c r="I66" s="852"/>
      <c r="J66" s="854"/>
      <c r="K66" s="813"/>
      <c r="L66" s="861"/>
      <c r="M66" s="813"/>
      <c r="N66" s="813"/>
      <c r="O66" s="867"/>
      <c r="P66" s="852"/>
      <c r="Q66" s="865"/>
      <c r="R66" s="859"/>
      <c r="S66" s="888"/>
      <c r="T66" s="859"/>
      <c r="U66" s="859"/>
      <c r="V66" s="869"/>
      <c r="W66" s="293"/>
      <c r="X66" s="409"/>
      <c r="Y66" s="410" t="str">
        <f>IF(ISERROR(VLOOKUP(X66,決勝トーナメント,2,FALSE)),"",VLOOKUP(X66,決勝トーナメント,2,FALSE))</f>
        <v/>
      </c>
      <c r="Z66" s="411"/>
      <c r="AA66" s="412"/>
      <c r="AB66" s="410" t="str">
        <f>IF(ISERROR(VLOOKUP(X66,決勝トーナメント,3,FALSE)),"",VLOOKUP(X66,決勝トーナメント,3,FALSE))</f>
        <v/>
      </c>
      <c r="AC66" s="413"/>
      <c r="AD66" s="414"/>
      <c r="AE66" s="658"/>
    </row>
    <row r="67" spans="1:31" s="278" customFormat="1" ht="35.1" hidden="1" customHeight="1">
      <c r="A67" s="381"/>
      <c r="B67" s="415"/>
      <c r="C67" s="416"/>
      <c r="D67" s="417" t="str">
        <f>IF(ISERROR(VLOOKUP(C67,決勝トーナメントG,2,FALSE)),"",VLOOKUP(C67,決勝トーナメントG,2,FALSE))</f>
        <v/>
      </c>
      <c r="E67" s="418"/>
      <c r="F67" s="419"/>
      <c r="G67" s="417" t="str">
        <f>IF(ISERROR(VLOOKUP(C67,決勝トーナメントG,3,FALSE)),"",VLOOKUP(C67,決勝トーナメントG,3,FALSE))</f>
        <v/>
      </c>
      <c r="H67" s="420"/>
      <c r="I67" s="855" t="s">
        <v>651</v>
      </c>
      <c r="J67" s="421" t="s">
        <v>91</v>
      </c>
      <c r="K67" s="848" t="str">
        <f>IF(ISERROR(VLOOKUP("B5",決勝トーナメント,2,FALSE)),"",VLOOKUP("B5",決勝トーナメント,2,FALSE))</f>
        <v/>
      </c>
      <c r="L67" s="422"/>
      <c r="M67" s="423" t="s">
        <v>91</v>
      </c>
      <c r="N67" s="848" t="str">
        <f>IF(ISERROR(VLOOKUP("B5",決勝トーナメント,3,FALSE)),"",VLOOKUP("B5",決勝トーナメント,3,FALSE))</f>
        <v/>
      </c>
      <c r="O67" s="424"/>
      <c r="P67" s="855" t="s">
        <v>590</v>
      </c>
      <c r="Q67" s="421" t="s">
        <v>91</v>
      </c>
      <c r="R67" s="848" t="str">
        <f>IF(ISERROR(VLOOKUP("C5",決勝トーナメントG,2,FALSE)),"",VLOOKUP("C5",決勝トーナメントG,2,FALSE))</f>
        <v/>
      </c>
      <c r="S67" s="422"/>
      <c r="T67" s="423" t="s">
        <v>91</v>
      </c>
      <c r="U67" s="848" t="str">
        <f>IF(ISERROR(VLOOKUP("C5",決勝トーナメントG,3,FALSE)),"",VLOOKUP("C5",決勝トーナメントG,3,FALSE))</f>
        <v/>
      </c>
      <c r="V67" s="425"/>
      <c r="W67" s="426"/>
      <c r="X67" s="416"/>
      <c r="Y67" s="417" t="str">
        <f>IF(ISERROR(VLOOKUP(X67,決勝トーナメントG,2,FALSE)),"",VLOOKUP(X67,決勝トーナメントG,2,FALSE))</f>
        <v/>
      </c>
      <c r="Z67" s="418"/>
      <c r="AA67" s="419"/>
      <c r="AB67" s="417" t="str">
        <f>IF(ISERROR(VLOOKUP(X67,決勝トーナメントG,3,FALSE)),"",VLOOKUP(X67,決勝トーナメントG,3,FALSE))</f>
        <v/>
      </c>
      <c r="AC67" s="420"/>
      <c r="AD67" s="426"/>
      <c r="AE67" s="657"/>
    </row>
    <row r="68" spans="1:31" s="278" customFormat="1" ht="35.1" hidden="1" customHeight="1">
      <c r="A68" s="287"/>
      <c r="B68" s="427"/>
      <c r="C68" s="428"/>
      <c r="D68" s="417" t="str">
        <f>IF(ISERROR(VLOOKUP(C68,決勝トーナメント,2,FALSE)),"",VLOOKUP(C68,決勝トーナメント,2,FALSE))</f>
        <v/>
      </c>
      <c r="E68" s="418"/>
      <c r="F68" s="419"/>
      <c r="G68" s="417" t="str">
        <f>IF(ISERROR(VLOOKUP(C68,決勝トーナメント,3,FALSE)),"",VLOOKUP(C68,決勝トーナメント,3,FALSE))</f>
        <v/>
      </c>
      <c r="H68" s="420"/>
      <c r="I68" s="856"/>
      <c r="J68" s="283" t="s">
        <v>92</v>
      </c>
      <c r="K68" s="849"/>
      <c r="L68" s="353"/>
      <c r="M68" s="290" t="s">
        <v>92</v>
      </c>
      <c r="N68" s="849"/>
      <c r="O68" s="429"/>
      <c r="P68" s="856"/>
      <c r="Q68" s="283" t="s">
        <v>92</v>
      </c>
      <c r="R68" s="849"/>
      <c r="S68" s="353"/>
      <c r="T68" s="290" t="s">
        <v>92</v>
      </c>
      <c r="U68" s="849"/>
      <c r="V68" s="430"/>
      <c r="W68" s="431"/>
      <c r="X68" s="432"/>
      <c r="Y68" s="433" t="str">
        <f t="shared" ref="Y68:Y82" si="20">IF(ISERROR(VLOOKUP(X68,決勝トーナメントJ,2,FALSE)),"",VLOOKUP(X68,決勝トーナメントJ,2,FALSE))</f>
        <v/>
      </c>
      <c r="Z68" s="434"/>
      <c r="AA68" s="435"/>
      <c r="AB68" s="433" t="str">
        <f t="shared" ref="AB68:AB82" si="21">IF(ISERROR(VLOOKUP(X68,決勝トーナメントJ,3,FALSE)),"",VLOOKUP(X68,決勝トーナメントJ,3,FALSE))</f>
        <v/>
      </c>
      <c r="AC68" s="436"/>
      <c r="AD68" s="437"/>
      <c r="AE68" s="658"/>
    </row>
    <row r="69" spans="1:31" s="278" customFormat="1" ht="35.1" hidden="1" customHeight="1">
      <c r="A69" s="381"/>
      <c r="B69" s="427"/>
      <c r="C69" s="416"/>
      <c r="D69" s="417" t="str">
        <f>IF(ISERROR(VLOOKUP(C69,決勝トーナメントG,2,FALSE)),"",VLOOKUP(C69,決勝トーナメントG,2,FALSE))</f>
        <v/>
      </c>
      <c r="E69" s="418"/>
      <c r="F69" s="419"/>
      <c r="G69" s="417" t="str">
        <f>IF(ISERROR(VLOOKUP(C69,決勝トーナメントG,3,FALSE)),"",VLOOKUP(C69,決勝トーナメントG,3,FALSE))</f>
        <v/>
      </c>
      <c r="H69" s="420"/>
      <c r="I69" s="857"/>
      <c r="J69" s="318" t="s">
        <v>93</v>
      </c>
      <c r="K69" s="850"/>
      <c r="L69" s="438"/>
      <c r="M69" s="439" t="s">
        <v>93</v>
      </c>
      <c r="N69" s="850"/>
      <c r="O69" s="440"/>
      <c r="P69" s="857"/>
      <c r="Q69" s="318" t="s">
        <v>93</v>
      </c>
      <c r="R69" s="850"/>
      <c r="S69" s="438"/>
      <c r="T69" s="439" t="s">
        <v>93</v>
      </c>
      <c r="U69" s="850"/>
      <c r="V69" s="441"/>
      <c r="W69" s="437"/>
      <c r="X69" s="442"/>
      <c r="Y69" s="433" t="str">
        <f t="shared" si="20"/>
        <v/>
      </c>
      <c r="Z69" s="434"/>
      <c r="AA69" s="435"/>
      <c r="AB69" s="433" t="str">
        <f t="shared" si="21"/>
        <v/>
      </c>
      <c r="AC69" s="436"/>
      <c r="AD69" s="437"/>
      <c r="AE69" s="657"/>
    </row>
    <row r="70" spans="1:31" s="278" customFormat="1" ht="35.1" hidden="1" customHeight="1">
      <c r="A70" s="443"/>
      <c r="B70" s="415"/>
      <c r="C70" s="428"/>
      <c r="D70" s="417" t="str">
        <f>IF(ISERROR(VLOOKUP(C70,決勝トーナメントG,2,FALSE)),"",VLOOKUP(C70,決勝トーナメントG,2,FALSE))</f>
        <v/>
      </c>
      <c r="E70" s="418"/>
      <c r="F70" s="419"/>
      <c r="G70" s="417" t="str">
        <f>IF(ISERROR(VLOOKUP(C70,決勝トーナメントG,3,FALSE)),"",VLOOKUP(C70,決勝トーナメントG,3,FALSE))</f>
        <v/>
      </c>
      <c r="H70" s="420"/>
      <c r="I70" s="444"/>
      <c r="J70" s="445" t="str">
        <f>IF(ISERROR(VLOOKUP(I70,決勝トーナメントG,2,FALSE)),"",VLOOKUP(I70,決勝トーナメントG,2,FALSE))</f>
        <v/>
      </c>
      <c r="K70" s="446"/>
      <c r="L70" s="447"/>
      <c r="M70" s="417" t="str">
        <f>IF(ISERROR(VLOOKUP(I70,決勝トーナメントG,3,FALSE)),"",VLOOKUP(I70,決勝トーナメントG,3,FALSE))</f>
        <v/>
      </c>
      <c r="N70" s="448"/>
      <c r="O70" s="449"/>
      <c r="P70" s="450"/>
      <c r="Q70" s="451"/>
      <c r="R70" s="417" t="str">
        <f>IF(ISERROR(VLOOKUP(Q70,決勝トーナメント,2,FALSE)),"",VLOOKUP(Q70,決勝トーナメント,2,FALSE))</f>
        <v/>
      </c>
      <c r="S70" s="446"/>
      <c r="T70" s="447"/>
      <c r="U70" s="417" t="str">
        <f>IF(ISERROR(VLOOKUP(Q70,決勝トーナメント,3,FALSE)),"",VLOOKUP(Q70,決勝トーナメント,3,FALSE))</f>
        <v/>
      </c>
      <c r="V70" s="448"/>
      <c r="W70" s="431"/>
      <c r="X70" s="432"/>
      <c r="Y70" s="433" t="str">
        <f t="shared" si="20"/>
        <v/>
      </c>
      <c r="Z70" s="434"/>
      <c r="AA70" s="435"/>
      <c r="AB70" s="433" t="str">
        <f t="shared" si="21"/>
        <v/>
      </c>
      <c r="AC70" s="436"/>
      <c r="AD70" s="437"/>
      <c r="AE70" s="658"/>
    </row>
    <row r="71" spans="1:31" s="278" customFormat="1" ht="35.1" hidden="1" customHeight="1">
      <c r="A71" s="452"/>
      <c r="B71" s="453" t="s">
        <v>105</v>
      </c>
      <c r="C71" s="454" t="s">
        <v>107</v>
      </c>
      <c r="D71" s="455" t="str">
        <f>IF(ISERROR(VLOOKUP(C71,決勝トーナメントG,2,FALSE)),"",VLOOKUP(C71,決勝トーナメントG,2,FALSE))</f>
        <v/>
      </c>
      <c r="E71" s="456"/>
      <c r="F71" s="457"/>
      <c r="G71" s="455" t="str">
        <f>IF(ISERROR(VLOOKUP(C71,決勝トーナメントG,3,FALSE)),"",VLOOKUP(C71,決勝トーナメントG,3,FALSE))</f>
        <v/>
      </c>
      <c r="H71" s="458"/>
      <c r="I71" s="459"/>
      <c r="J71" s="460" t="str">
        <f>IF(ISERROR(VLOOKUP(I71,決勝トーナメントG,2,FALSE)),"",VLOOKUP(I71,決勝トーナメントG,2,FALSE))</f>
        <v/>
      </c>
      <c r="K71" s="456"/>
      <c r="L71" s="457"/>
      <c r="M71" s="455" t="str">
        <f>IF(ISERROR(VLOOKUP(I71,決勝トーナメントG,3,FALSE)),"",VLOOKUP(I71,決勝トーナメントG,3,FALSE))</f>
        <v/>
      </c>
      <c r="N71" s="458"/>
      <c r="O71" s="429"/>
      <c r="P71" s="437" t="str">
        <f t="shared" si="19"/>
        <v/>
      </c>
      <c r="Q71" s="442"/>
      <c r="R71" s="433" t="str">
        <f>IF(ISERROR(VLOOKUP(Q71,決勝トーナメントG,2,FALSE)),"",VLOOKUP(Q71,決勝トーナメントG,2,FALSE))</f>
        <v/>
      </c>
      <c r="S71" s="434"/>
      <c r="T71" s="435"/>
      <c r="U71" s="433" t="str">
        <f>IF(ISERROR(VLOOKUP(Q71,決勝トーナメントG,3,FALSE)),"",VLOOKUP(Q71,決勝トーナメントG,3,FALSE))</f>
        <v/>
      </c>
      <c r="V71" s="436"/>
      <c r="W71" s="437"/>
      <c r="X71" s="442"/>
      <c r="Y71" s="433" t="str">
        <f t="shared" si="20"/>
        <v/>
      </c>
      <c r="Z71" s="434"/>
      <c r="AA71" s="435"/>
      <c r="AB71" s="433" t="str">
        <f t="shared" si="21"/>
        <v/>
      </c>
      <c r="AC71" s="436"/>
      <c r="AD71" s="437"/>
      <c r="AE71" s="657"/>
    </row>
    <row r="72" spans="1:31" s="278" customFormat="1" ht="35.1" hidden="1" customHeight="1">
      <c r="A72" s="461"/>
      <c r="B72" s="462" t="s">
        <v>167</v>
      </c>
      <c r="C72" s="454" t="s">
        <v>174</v>
      </c>
      <c r="D72" s="455" t="str">
        <f t="shared" ref="D72:D82" si="22">IF(ISERROR(VLOOKUP(C72,決勝トーナメントG,2,FALSE)),"",VLOOKUP(C72,決勝トーナメントG,2,FALSE))</f>
        <v/>
      </c>
      <c r="E72" s="456"/>
      <c r="F72" s="457"/>
      <c r="G72" s="455" t="str">
        <f t="shared" ref="G72:G82" si="23">IF(ISERROR(VLOOKUP(C72,決勝トーナメントG,3,FALSE)),"",VLOOKUP(C72,決勝トーナメントG,3,FALSE))</f>
        <v/>
      </c>
      <c r="H72" s="458"/>
      <c r="I72" s="459"/>
      <c r="J72" s="460" t="str">
        <f t="shared" ref="J72:J82" si="24">IF(ISERROR(VLOOKUP(I72,決勝トーナメントG,2,FALSE)),"",VLOOKUP(I72,決勝トーナメントG,2,FALSE))</f>
        <v/>
      </c>
      <c r="K72" s="456"/>
      <c r="L72" s="457"/>
      <c r="M72" s="455" t="str">
        <f t="shared" ref="M72:M82" si="25">IF(ISERROR(VLOOKUP(I72,決勝トーナメントG,3,FALSE)),"",VLOOKUP(I72,決勝トーナメントG,3,FALSE))</f>
        <v/>
      </c>
      <c r="N72" s="458"/>
      <c r="O72" s="430"/>
      <c r="P72" s="431" t="str">
        <f t="shared" si="19"/>
        <v/>
      </c>
      <c r="Q72" s="432"/>
      <c r="R72" s="433" t="str">
        <f t="shared" ref="R72:R82" si="26">IF(ISERROR(VLOOKUP(Q72,決勝トーナメントJ,2,FALSE)),"",VLOOKUP(Q72,決勝トーナメントJ,2,FALSE))</f>
        <v/>
      </c>
      <c r="S72" s="434"/>
      <c r="T72" s="435"/>
      <c r="U72" s="433" t="str">
        <f t="shared" ref="U72:U82" si="27">IF(ISERROR(VLOOKUP(Q72,決勝トーナメントJ,3,FALSE)),"",VLOOKUP(Q72,決勝トーナメントJ,3,FALSE))</f>
        <v/>
      </c>
      <c r="V72" s="436"/>
      <c r="W72" s="431" t="str">
        <f>P72</f>
        <v/>
      </c>
      <c r="X72" s="432"/>
      <c r="Y72" s="433" t="str">
        <f t="shared" si="20"/>
        <v/>
      </c>
      <c r="Z72" s="434"/>
      <c r="AA72" s="435"/>
      <c r="AB72" s="433" t="str">
        <f t="shared" si="21"/>
        <v/>
      </c>
      <c r="AC72" s="436"/>
      <c r="AD72" s="437" t="str">
        <f t="shared" si="2"/>
        <v/>
      </c>
      <c r="AE72" s="658"/>
    </row>
    <row r="73" spans="1:31" s="278" customFormat="1" ht="35.1" hidden="1" customHeight="1">
      <c r="A73" s="343"/>
      <c r="B73" s="453" t="s">
        <v>168</v>
      </c>
      <c r="C73" s="463" t="s">
        <v>175</v>
      </c>
      <c r="D73" s="455" t="str">
        <f t="shared" si="22"/>
        <v/>
      </c>
      <c r="E73" s="456"/>
      <c r="F73" s="457"/>
      <c r="G73" s="455" t="str">
        <f t="shared" si="23"/>
        <v/>
      </c>
      <c r="H73" s="458"/>
      <c r="I73" s="463"/>
      <c r="J73" s="455" t="str">
        <f t="shared" si="24"/>
        <v/>
      </c>
      <c r="K73" s="456"/>
      <c r="L73" s="457"/>
      <c r="M73" s="455" t="str">
        <f t="shared" si="25"/>
        <v/>
      </c>
      <c r="N73" s="458"/>
      <c r="O73" s="464"/>
      <c r="P73" s="437" t="str">
        <f t="shared" si="19"/>
        <v/>
      </c>
      <c r="Q73" s="442" t="s">
        <v>152</v>
      </c>
      <c r="R73" s="433" t="str">
        <f t="shared" si="26"/>
        <v/>
      </c>
      <c r="S73" s="434"/>
      <c r="T73" s="435"/>
      <c r="U73" s="433" t="str">
        <f t="shared" si="27"/>
        <v/>
      </c>
      <c r="V73" s="436">
        <v>5</v>
      </c>
      <c r="W73" s="437" t="str">
        <f>P73</f>
        <v/>
      </c>
      <c r="X73" s="442" t="s">
        <v>152</v>
      </c>
      <c r="Y73" s="433" t="str">
        <f t="shared" si="20"/>
        <v/>
      </c>
      <c r="Z73" s="434"/>
      <c r="AA73" s="435"/>
      <c r="AB73" s="433" t="str">
        <f t="shared" si="21"/>
        <v/>
      </c>
      <c r="AC73" s="436">
        <v>5</v>
      </c>
      <c r="AD73" s="437" t="str">
        <f t="shared" si="2"/>
        <v/>
      </c>
      <c r="AE73" s="657"/>
    </row>
    <row r="74" spans="1:31" s="278" customFormat="1" ht="35.1" hidden="1" customHeight="1">
      <c r="A74" s="368"/>
      <c r="B74" s="462" t="s">
        <v>169</v>
      </c>
      <c r="C74" s="463" t="s">
        <v>176</v>
      </c>
      <c r="D74" s="455" t="str">
        <f t="shared" si="22"/>
        <v/>
      </c>
      <c r="E74" s="456"/>
      <c r="F74" s="457"/>
      <c r="G74" s="455" t="str">
        <f t="shared" si="23"/>
        <v/>
      </c>
      <c r="H74" s="458"/>
      <c r="I74" s="463"/>
      <c r="J74" s="455" t="str">
        <f t="shared" si="24"/>
        <v/>
      </c>
      <c r="K74" s="456"/>
      <c r="L74" s="457"/>
      <c r="M74" s="455" t="str">
        <f t="shared" si="25"/>
        <v/>
      </c>
      <c r="N74" s="458"/>
      <c r="O74" s="465"/>
      <c r="P74" s="431" t="str">
        <f t="shared" si="19"/>
        <v/>
      </c>
      <c r="Q74" s="432" t="s">
        <v>153</v>
      </c>
      <c r="R74" s="433" t="str">
        <f t="shared" si="26"/>
        <v/>
      </c>
      <c r="S74" s="434"/>
      <c r="T74" s="435"/>
      <c r="U74" s="433" t="str">
        <f t="shared" si="27"/>
        <v/>
      </c>
      <c r="V74" s="436">
        <v>6</v>
      </c>
      <c r="W74" s="431" t="str">
        <f>P74</f>
        <v/>
      </c>
      <c r="X74" s="432" t="s">
        <v>153</v>
      </c>
      <c r="Y74" s="433" t="str">
        <f t="shared" si="20"/>
        <v/>
      </c>
      <c r="Z74" s="434"/>
      <c r="AA74" s="435"/>
      <c r="AB74" s="433" t="str">
        <f t="shared" si="21"/>
        <v/>
      </c>
      <c r="AC74" s="436">
        <v>6</v>
      </c>
      <c r="AD74" s="437" t="str">
        <f t="shared" si="2"/>
        <v/>
      </c>
      <c r="AE74" s="658"/>
    </row>
    <row r="75" spans="1:31" s="278" customFormat="1" ht="35.1" hidden="1" customHeight="1">
      <c r="A75" s="381"/>
      <c r="B75" s="453" t="s">
        <v>170</v>
      </c>
      <c r="C75" s="463" t="s">
        <v>177</v>
      </c>
      <c r="D75" s="455" t="str">
        <f t="shared" si="22"/>
        <v/>
      </c>
      <c r="E75" s="456"/>
      <c r="F75" s="457"/>
      <c r="G75" s="455" t="str">
        <f t="shared" si="23"/>
        <v/>
      </c>
      <c r="H75" s="458"/>
      <c r="I75" s="463"/>
      <c r="J75" s="455" t="str">
        <f t="shared" si="24"/>
        <v/>
      </c>
      <c r="K75" s="456"/>
      <c r="L75" s="457"/>
      <c r="M75" s="455" t="str">
        <f t="shared" si="25"/>
        <v/>
      </c>
      <c r="N75" s="458"/>
      <c r="O75" s="464"/>
      <c r="P75" s="437" t="str">
        <f t="shared" si="19"/>
        <v/>
      </c>
      <c r="Q75" s="442" t="s">
        <v>179</v>
      </c>
      <c r="R75" s="433" t="str">
        <f t="shared" si="26"/>
        <v/>
      </c>
      <c r="S75" s="434"/>
      <c r="T75" s="435"/>
      <c r="U75" s="433" t="str">
        <f t="shared" si="27"/>
        <v/>
      </c>
      <c r="V75" s="436">
        <v>8</v>
      </c>
      <c r="W75" s="437" t="str">
        <f>P75</f>
        <v/>
      </c>
      <c r="X75" s="442" t="s">
        <v>179</v>
      </c>
      <c r="Y75" s="433" t="str">
        <f t="shared" si="20"/>
        <v/>
      </c>
      <c r="Z75" s="434"/>
      <c r="AA75" s="435"/>
      <c r="AB75" s="433" t="str">
        <f t="shared" si="21"/>
        <v/>
      </c>
      <c r="AC75" s="436">
        <v>8</v>
      </c>
      <c r="AD75" s="437" t="str">
        <f t="shared" si="2"/>
        <v/>
      </c>
      <c r="AE75" s="657"/>
    </row>
    <row r="76" spans="1:31" s="278" customFormat="1" ht="35.1" hidden="1" customHeight="1">
      <c r="A76" s="368"/>
      <c r="B76" s="462" t="s">
        <v>171</v>
      </c>
      <c r="C76" s="463" t="s">
        <v>178</v>
      </c>
      <c r="D76" s="455" t="str">
        <f t="shared" si="22"/>
        <v/>
      </c>
      <c r="E76" s="456"/>
      <c r="F76" s="457"/>
      <c r="G76" s="455" t="str">
        <f t="shared" si="23"/>
        <v/>
      </c>
      <c r="H76" s="458"/>
      <c r="I76" s="463"/>
      <c r="J76" s="455" t="str">
        <f t="shared" si="24"/>
        <v/>
      </c>
      <c r="K76" s="456"/>
      <c r="L76" s="457"/>
      <c r="M76" s="455" t="str">
        <f t="shared" si="25"/>
        <v/>
      </c>
      <c r="N76" s="458"/>
      <c r="O76" s="465"/>
      <c r="P76" s="431" t="str">
        <f t="shared" si="19"/>
        <v/>
      </c>
      <c r="Q76" s="432" t="s">
        <v>297</v>
      </c>
      <c r="R76" s="433" t="str">
        <f t="shared" si="26"/>
        <v/>
      </c>
      <c r="S76" s="434"/>
      <c r="T76" s="435"/>
      <c r="U76" s="433" t="str">
        <f t="shared" si="27"/>
        <v/>
      </c>
      <c r="V76" s="436">
        <v>1</v>
      </c>
      <c r="W76" s="431" t="str">
        <f t="shared" ref="W76:W81" si="28">P76</f>
        <v/>
      </c>
      <c r="X76" s="432" t="s">
        <v>297</v>
      </c>
      <c r="Y76" s="433" t="str">
        <f t="shared" si="20"/>
        <v/>
      </c>
      <c r="Z76" s="434"/>
      <c r="AA76" s="435"/>
      <c r="AB76" s="433" t="str">
        <f t="shared" si="21"/>
        <v/>
      </c>
      <c r="AC76" s="436">
        <v>1</v>
      </c>
      <c r="AD76" s="437" t="str">
        <f t="shared" si="2"/>
        <v/>
      </c>
      <c r="AE76" s="658"/>
    </row>
    <row r="77" spans="1:31" s="278" customFormat="1" ht="35.1" hidden="1" customHeight="1">
      <c r="A77" s="343"/>
      <c r="B77" s="453" t="s">
        <v>172</v>
      </c>
      <c r="C77" s="463" t="s">
        <v>365</v>
      </c>
      <c r="D77" s="455" t="str">
        <f t="shared" si="22"/>
        <v/>
      </c>
      <c r="E77" s="456"/>
      <c r="F77" s="457"/>
      <c r="G77" s="455" t="str">
        <f t="shared" si="23"/>
        <v/>
      </c>
      <c r="H77" s="458"/>
      <c r="I77" s="463"/>
      <c r="J77" s="455" t="str">
        <f t="shared" si="24"/>
        <v/>
      </c>
      <c r="K77" s="456"/>
      <c r="L77" s="457"/>
      <c r="M77" s="455" t="str">
        <f t="shared" si="25"/>
        <v/>
      </c>
      <c r="N77" s="458"/>
      <c r="O77" s="464"/>
      <c r="P77" s="437" t="str">
        <f t="shared" si="19"/>
        <v/>
      </c>
      <c r="Q77" s="442" t="s">
        <v>596</v>
      </c>
      <c r="R77" s="433" t="str">
        <f t="shared" si="26"/>
        <v/>
      </c>
      <c r="S77" s="434"/>
      <c r="T77" s="435"/>
      <c r="U77" s="433" t="str">
        <f t="shared" si="27"/>
        <v/>
      </c>
      <c r="V77" s="436">
        <v>8</v>
      </c>
      <c r="W77" s="437" t="str">
        <f t="shared" si="28"/>
        <v/>
      </c>
      <c r="X77" s="442" t="s">
        <v>596</v>
      </c>
      <c r="Y77" s="433" t="str">
        <f t="shared" si="20"/>
        <v/>
      </c>
      <c r="Z77" s="434"/>
      <c r="AA77" s="435"/>
      <c r="AB77" s="433" t="str">
        <f t="shared" si="21"/>
        <v/>
      </c>
      <c r="AC77" s="436">
        <v>8</v>
      </c>
      <c r="AD77" s="437" t="str">
        <f t="shared" si="2"/>
        <v/>
      </c>
      <c r="AE77" s="657"/>
    </row>
    <row r="78" spans="1:31" s="278" customFormat="1" ht="35.1" hidden="1" customHeight="1">
      <c r="A78" s="368"/>
      <c r="B78" s="462" t="s">
        <v>173</v>
      </c>
      <c r="C78" s="463" t="s">
        <v>366</v>
      </c>
      <c r="D78" s="455" t="str">
        <f t="shared" si="22"/>
        <v/>
      </c>
      <c r="E78" s="456"/>
      <c r="F78" s="457"/>
      <c r="G78" s="455" t="str">
        <f t="shared" si="23"/>
        <v/>
      </c>
      <c r="H78" s="458"/>
      <c r="I78" s="463"/>
      <c r="J78" s="455" t="str">
        <f t="shared" si="24"/>
        <v/>
      </c>
      <c r="K78" s="456"/>
      <c r="L78" s="457"/>
      <c r="M78" s="455" t="str">
        <f t="shared" si="25"/>
        <v/>
      </c>
      <c r="N78" s="458"/>
      <c r="O78" s="465"/>
      <c r="P78" s="466" t="s">
        <v>173</v>
      </c>
      <c r="Q78" s="432" t="s">
        <v>362</v>
      </c>
      <c r="R78" s="433" t="str">
        <f t="shared" si="26"/>
        <v/>
      </c>
      <c r="S78" s="434"/>
      <c r="T78" s="435"/>
      <c r="U78" s="433" t="str">
        <f t="shared" si="27"/>
        <v/>
      </c>
      <c r="V78" s="436">
        <v>6</v>
      </c>
      <c r="W78" s="431" t="str">
        <f t="shared" si="28"/>
        <v>決勝　１８</v>
      </c>
      <c r="X78" s="432" t="s">
        <v>362</v>
      </c>
      <c r="Y78" s="433" t="str">
        <f t="shared" si="20"/>
        <v/>
      </c>
      <c r="Z78" s="434"/>
      <c r="AA78" s="435"/>
      <c r="AB78" s="433" t="str">
        <f t="shared" si="21"/>
        <v/>
      </c>
      <c r="AC78" s="436">
        <v>6</v>
      </c>
      <c r="AD78" s="437" t="str">
        <f t="shared" si="2"/>
        <v>決勝　１８</v>
      </c>
      <c r="AE78" s="658"/>
    </row>
    <row r="79" spans="1:31" s="278" customFormat="1" ht="35.1" hidden="1" customHeight="1">
      <c r="A79" s="343"/>
      <c r="B79" s="453" t="s">
        <v>248</v>
      </c>
      <c r="C79" s="463" t="s">
        <v>367</v>
      </c>
      <c r="D79" s="455" t="str">
        <f t="shared" si="22"/>
        <v/>
      </c>
      <c r="E79" s="456"/>
      <c r="F79" s="457"/>
      <c r="G79" s="455" t="str">
        <f t="shared" si="23"/>
        <v/>
      </c>
      <c r="H79" s="467"/>
      <c r="I79" s="463"/>
      <c r="J79" s="455" t="str">
        <f t="shared" si="24"/>
        <v/>
      </c>
      <c r="K79" s="456"/>
      <c r="L79" s="457"/>
      <c r="M79" s="455" t="str">
        <f t="shared" si="25"/>
        <v/>
      </c>
      <c r="N79" s="467"/>
      <c r="O79" s="430"/>
      <c r="P79" s="466" t="s">
        <v>248</v>
      </c>
      <c r="Q79" s="442" t="s">
        <v>363</v>
      </c>
      <c r="R79" s="433" t="str">
        <f t="shared" si="26"/>
        <v/>
      </c>
      <c r="S79" s="434"/>
      <c r="T79" s="468"/>
      <c r="U79" s="433" t="str">
        <f t="shared" si="27"/>
        <v/>
      </c>
      <c r="V79" s="469">
        <v>3</v>
      </c>
      <c r="W79" s="437" t="str">
        <f t="shared" si="28"/>
        <v>決勝　１９</v>
      </c>
      <c r="X79" s="442" t="s">
        <v>363</v>
      </c>
      <c r="Y79" s="433" t="str">
        <f t="shared" si="20"/>
        <v/>
      </c>
      <c r="Z79" s="434"/>
      <c r="AA79" s="468"/>
      <c r="AB79" s="433" t="str">
        <f t="shared" si="21"/>
        <v/>
      </c>
      <c r="AC79" s="469">
        <v>3</v>
      </c>
      <c r="AD79" s="437" t="str">
        <f t="shared" si="2"/>
        <v>決勝　１９</v>
      </c>
      <c r="AE79" s="472"/>
    </row>
    <row r="80" spans="1:31" s="278" customFormat="1" ht="35.1" hidden="1" customHeight="1">
      <c r="A80" s="470"/>
      <c r="B80" s="462" t="s">
        <v>369</v>
      </c>
      <c r="C80" s="463" t="s">
        <v>368</v>
      </c>
      <c r="D80" s="455" t="str">
        <f t="shared" si="22"/>
        <v/>
      </c>
      <c r="E80" s="456"/>
      <c r="F80" s="457"/>
      <c r="G80" s="455" t="str">
        <f t="shared" si="23"/>
        <v/>
      </c>
      <c r="H80" s="467"/>
      <c r="I80" s="463"/>
      <c r="J80" s="455" t="str">
        <f t="shared" si="24"/>
        <v/>
      </c>
      <c r="K80" s="456"/>
      <c r="L80" s="457"/>
      <c r="M80" s="455" t="str">
        <f t="shared" si="25"/>
        <v/>
      </c>
      <c r="N80" s="467"/>
      <c r="O80" s="471"/>
      <c r="P80" s="466" t="s">
        <v>369</v>
      </c>
      <c r="Q80" s="432" t="s">
        <v>364</v>
      </c>
      <c r="R80" s="433" t="str">
        <f t="shared" si="26"/>
        <v/>
      </c>
      <c r="S80" s="434"/>
      <c r="T80" s="435"/>
      <c r="U80" s="433" t="str">
        <f t="shared" si="27"/>
        <v/>
      </c>
      <c r="V80" s="469">
        <v>4</v>
      </c>
      <c r="W80" s="431" t="str">
        <f t="shared" si="28"/>
        <v>決勝　２０</v>
      </c>
      <c r="X80" s="432" t="s">
        <v>364</v>
      </c>
      <c r="Y80" s="433" t="str">
        <f t="shared" si="20"/>
        <v/>
      </c>
      <c r="Z80" s="434"/>
      <c r="AA80" s="435"/>
      <c r="AB80" s="433" t="str">
        <f t="shared" si="21"/>
        <v/>
      </c>
      <c r="AC80" s="469">
        <v>4</v>
      </c>
      <c r="AD80" s="437" t="str">
        <f t="shared" si="2"/>
        <v>決勝　２０</v>
      </c>
      <c r="AE80" s="658"/>
    </row>
    <row r="81" spans="1:31" s="278" customFormat="1" ht="35.1" hidden="1" customHeight="1">
      <c r="A81" s="472"/>
      <c r="B81" s="453" t="s">
        <v>370</v>
      </c>
      <c r="C81" s="463" t="s">
        <v>403</v>
      </c>
      <c r="D81" s="455" t="str">
        <f t="shared" si="22"/>
        <v/>
      </c>
      <c r="E81" s="456"/>
      <c r="F81" s="457"/>
      <c r="G81" s="455" t="str">
        <f t="shared" si="23"/>
        <v/>
      </c>
      <c r="H81" s="473"/>
      <c r="I81" s="463"/>
      <c r="J81" s="455" t="str">
        <f t="shared" si="24"/>
        <v/>
      </c>
      <c r="K81" s="456"/>
      <c r="L81" s="457"/>
      <c r="M81" s="455" t="str">
        <f t="shared" si="25"/>
        <v/>
      </c>
      <c r="N81" s="467"/>
      <c r="O81" s="430"/>
      <c r="P81" s="431" t="s">
        <v>587</v>
      </c>
      <c r="Q81" s="432" t="s">
        <v>588</v>
      </c>
      <c r="R81" s="433" t="str">
        <f t="shared" si="26"/>
        <v/>
      </c>
      <c r="S81" s="434"/>
      <c r="T81" s="435"/>
      <c r="U81" s="433" t="str">
        <f t="shared" si="27"/>
        <v/>
      </c>
      <c r="V81" s="474">
        <v>9</v>
      </c>
      <c r="W81" s="431" t="str">
        <f t="shared" si="28"/>
        <v>決勝　２1</v>
      </c>
      <c r="X81" s="432" t="s">
        <v>588</v>
      </c>
      <c r="Y81" s="433" t="str">
        <f t="shared" si="20"/>
        <v/>
      </c>
      <c r="Z81" s="434"/>
      <c r="AA81" s="435"/>
      <c r="AB81" s="433" t="str">
        <f t="shared" si="21"/>
        <v/>
      </c>
      <c r="AC81" s="474">
        <v>9</v>
      </c>
      <c r="AD81" s="437" t="str">
        <f t="shared" si="2"/>
        <v>決勝　２1</v>
      </c>
      <c r="AE81" s="472"/>
    </row>
    <row r="82" spans="1:31" s="278" customFormat="1" ht="35.1" hidden="1" customHeight="1">
      <c r="A82" s="470"/>
      <c r="B82" s="462" t="s">
        <v>401</v>
      </c>
      <c r="C82" s="463" t="s">
        <v>402</v>
      </c>
      <c r="D82" s="455" t="str">
        <f t="shared" si="22"/>
        <v/>
      </c>
      <c r="E82" s="456"/>
      <c r="F82" s="457"/>
      <c r="G82" s="455" t="str">
        <f t="shared" si="23"/>
        <v/>
      </c>
      <c r="H82" s="473"/>
      <c r="I82" s="463"/>
      <c r="J82" s="455" t="str">
        <f t="shared" si="24"/>
        <v/>
      </c>
      <c r="K82" s="456"/>
      <c r="L82" s="457"/>
      <c r="M82" s="455" t="str">
        <f t="shared" si="25"/>
        <v/>
      </c>
      <c r="N82" s="467"/>
      <c r="O82" s="471"/>
      <c r="P82" s="431" t="s">
        <v>425</v>
      </c>
      <c r="Q82" s="432" t="s">
        <v>589</v>
      </c>
      <c r="R82" s="433" t="str">
        <f t="shared" si="26"/>
        <v/>
      </c>
      <c r="S82" s="434"/>
      <c r="T82" s="435"/>
      <c r="U82" s="433" t="str">
        <f t="shared" si="27"/>
        <v/>
      </c>
      <c r="V82" s="474">
        <v>6</v>
      </c>
      <c r="W82" s="431"/>
      <c r="X82" s="432" t="s">
        <v>589</v>
      </c>
      <c r="Y82" s="433" t="str">
        <f t="shared" si="20"/>
        <v/>
      </c>
      <c r="Z82" s="434"/>
      <c r="AA82" s="435"/>
      <c r="AB82" s="433" t="str">
        <f t="shared" si="21"/>
        <v/>
      </c>
      <c r="AC82" s="474">
        <v>6</v>
      </c>
      <c r="AD82" s="437">
        <f t="shared" si="2"/>
        <v>0</v>
      </c>
      <c r="AE82" s="472"/>
    </row>
    <row r="83" spans="1:31" s="278" customFormat="1" ht="35.1" hidden="1" customHeight="1">
      <c r="A83" s="343"/>
      <c r="B83" s="453"/>
      <c r="C83" s="475"/>
      <c r="D83" s="455"/>
      <c r="E83" s="456"/>
      <c r="F83" s="457"/>
      <c r="G83" s="455"/>
      <c r="H83" s="473"/>
      <c r="I83" s="475"/>
      <c r="J83" s="455"/>
      <c r="K83" s="456"/>
      <c r="L83" s="457"/>
      <c r="M83" s="455"/>
      <c r="N83" s="467"/>
      <c r="O83" s="471"/>
      <c r="P83" s="431"/>
      <c r="Q83" s="432"/>
      <c r="R83" s="433"/>
      <c r="S83" s="434"/>
      <c r="T83" s="435"/>
      <c r="U83" s="433"/>
      <c r="V83" s="436"/>
      <c r="W83" s="431"/>
      <c r="X83" s="432"/>
      <c r="Y83" s="433"/>
      <c r="Z83" s="434"/>
      <c r="AA83" s="435"/>
      <c r="AB83" s="433"/>
      <c r="AC83" s="436"/>
      <c r="AD83" s="476"/>
      <c r="AE83" s="472"/>
    </row>
    <row r="84" spans="1:31" s="278" customFormat="1" ht="35.1" hidden="1" customHeight="1">
      <c r="A84" s="472"/>
      <c r="B84" s="453"/>
      <c r="C84" s="475"/>
      <c r="D84" s="455"/>
      <c r="E84" s="456"/>
      <c r="F84" s="457"/>
      <c r="G84" s="455"/>
      <c r="H84" s="473"/>
      <c r="I84" s="459"/>
      <c r="J84" s="460"/>
      <c r="K84" s="456"/>
      <c r="L84" s="457"/>
      <c r="M84" s="455"/>
      <c r="N84" s="467"/>
      <c r="O84" s="430"/>
      <c r="P84" s="431"/>
      <c r="Q84" s="432"/>
      <c r="R84" s="433"/>
      <c r="S84" s="434"/>
      <c r="T84" s="435"/>
      <c r="U84" s="433"/>
      <c r="V84" s="436"/>
      <c r="W84" s="431"/>
      <c r="X84" s="432"/>
      <c r="Y84" s="433"/>
      <c r="Z84" s="434"/>
      <c r="AA84" s="435"/>
      <c r="AB84" s="433"/>
      <c r="AC84" s="436"/>
      <c r="AD84" s="476"/>
      <c r="AE84" s="657"/>
    </row>
    <row r="85" spans="1:31" s="278" customFormat="1" ht="35.1" hidden="1" customHeight="1">
      <c r="A85" s="472"/>
      <c r="B85" s="453"/>
      <c r="C85" s="475"/>
      <c r="D85" s="477"/>
      <c r="E85" s="478"/>
      <c r="F85" s="457"/>
      <c r="G85" s="479"/>
      <c r="H85" s="473"/>
      <c r="I85" s="459"/>
      <c r="J85" s="480"/>
      <c r="K85" s="478"/>
      <c r="L85" s="457"/>
      <c r="M85" s="479"/>
      <c r="N85" s="467"/>
      <c r="O85" s="430"/>
      <c r="P85" s="431"/>
      <c r="Q85" s="432"/>
      <c r="R85" s="481"/>
      <c r="S85" s="482"/>
      <c r="T85" s="435"/>
      <c r="U85" s="483"/>
      <c r="V85" s="469"/>
      <c r="W85" s="431"/>
      <c r="X85" s="432"/>
      <c r="Y85" s="481"/>
      <c r="Z85" s="482"/>
      <c r="AA85" s="435"/>
      <c r="AB85" s="483"/>
      <c r="AC85" s="469"/>
      <c r="AD85" s="484"/>
      <c r="AE85" s="472"/>
    </row>
    <row r="86" spans="1:31" s="278" customFormat="1" ht="35.1" hidden="1" customHeight="1">
      <c r="A86" s="472"/>
      <c r="B86" s="485"/>
      <c r="C86" s="486"/>
      <c r="D86" s="487"/>
      <c r="E86" s="488"/>
      <c r="F86" s="489"/>
      <c r="G86" s="490"/>
      <c r="H86" s="491"/>
      <c r="I86" s="492"/>
      <c r="J86" s="493"/>
      <c r="K86" s="488"/>
      <c r="L86" s="489"/>
      <c r="M86" s="490"/>
      <c r="N86" s="494"/>
      <c r="O86" s="495"/>
      <c r="P86" s="496"/>
      <c r="Q86" s="497"/>
      <c r="R86" s="498" t="str">
        <f>IF(ISERROR(VLOOKUP(Q86,決勝トーナメント,2,FALSE)),"",VLOOKUP(Q86,決勝トーナメント,2,FALSE))</f>
        <v/>
      </c>
      <c r="S86" s="434"/>
      <c r="T86" s="435"/>
      <c r="U86" s="483" t="str">
        <f>IF(ISERROR(VLOOKUP(Q86,決勝トーナメント,3,FALSE)),"",VLOOKUP(Q86,決勝トーナメント,3,FALSE))</f>
        <v/>
      </c>
      <c r="V86" s="436"/>
      <c r="W86" s="431"/>
      <c r="X86" s="432"/>
      <c r="Y86" s="483" t="str">
        <f>IF(ISERROR(VLOOKUP(X86,決勝トーナメント,2,FALSE)),"",VLOOKUP(X86,決勝トーナメント,2,FALSE))</f>
        <v/>
      </c>
      <c r="Z86" s="434"/>
      <c r="AA86" s="435"/>
      <c r="AB86" s="483" t="str">
        <f>IF(ISERROR(VLOOKUP(X86,決勝トーナメント,3,FALSE)),"",VLOOKUP(X86,決勝トーナメント,3,FALSE))</f>
        <v/>
      </c>
      <c r="AC86" s="436"/>
      <c r="AD86" s="476"/>
      <c r="AE86" s="658"/>
    </row>
    <row r="87" spans="1:31" ht="35.1" hidden="1" customHeight="1">
      <c r="A87" s="499"/>
      <c r="B87" s="500"/>
      <c r="C87" s="501"/>
      <c r="D87" s="502"/>
      <c r="E87" s="503"/>
      <c r="F87" s="504"/>
      <c r="G87" s="505"/>
      <c r="H87" s="506"/>
      <c r="I87" s="507"/>
      <c r="J87" s="508"/>
      <c r="K87" s="509"/>
      <c r="L87" s="510"/>
      <c r="M87" s="511"/>
      <c r="N87" s="512"/>
      <c r="O87" s="513"/>
      <c r="P87" s="514"/>
      <c r="Q87" s="515"/>
      <c r="R87" s="516"/>
      <c r="S87" s="517"/>
      <c r="T87" s="518"/>
      <c r="U87" s="498"/>
      <c r="V87" s="519"/>
      <c r="W87" s="496"/>
      <c r="X87" s="497"/>
      <c r="Y87" s="520"/>
      <c r="Z87" s="517"/>
      <c r="AA87" s="518"/>
      <c r="AB87" s="498"/>
      <c r="AC87" s="519"/>
      <c r="AD87" s="521"/>
      <c r="AE87" s="499"/>
    </row>
    <row r="88" spans="1:31" ht="51" customHeight="1">
      <c r="A88" s="656"/>
      <c r="B88" s="884" t="s">
        <v>737</v>
      </c>
      <c r="C88" s="885"/>
      <c r="D88" s="885"/>
      <c r="E88" s="885"/>
      <c r="F88" s="885"/>
      <c r="G88" s="885"/>
      <c r="H88" s="885"/>
      <c r="I88" s="885"/>
      <c r="J88" s="885"/>
      <c r="K88" s="885"/>
      <c r="L88" s="885"/>
      <c r="M88" s="885"/>
      <c r="N88" s="885"/>
      <c r="O88" s="885"/>
      <c r="P88" s="885"/>
      <c r="Q88" s="885"/>
      <c r="R88" s="885"/>
      <c r="S88" s="885"/>
      <c r="T88" s="885"/>
      <c r="U88" s="885"/>
      <c r="V88" s="885"/>
      <c r="W88" s="885"/>
      <c r="X88" s="885"/>
      <c r="Y88" s="885"/>
      <c r="Z88" s="885"/>
      <c r="AA88" s="885"/>
      <c r="AB88" s="885"/>
      <c r="AC88" s="885"/>
      <c r="AD88" s="886"/>
      <c r="AE88" s="662"/>
    </row>
    <row r="89" spans="1:31">
      <c r="A89" s="523"/>
      <c r="K89" s="528"/>
      <c r="AE89" s="523"/>
    </row>
    <row r="91" spans="1:31">
      <c r="A91" s="523"/>
      <c r="AE91" s="523"/>
    </row>
    <row r="93" spans="1:31" ht="28.5">
      <c r="A93" s="523"/>
      <c r="K93" s="529"/>
      <c r="L93" s="530"/>
      <c r="M93" s="531"/>
      <c r="N93" s="529"/>
      <c r="AE93" s="523"/>
    </row>
    <row r="95" spans="1:31">
      <c r="A95" s="523"/>
      <c r="AE95" s="523"/>
    </row>
    <row r="97" spans="1:31">
      <c r="A97" s="523"/>
      <c r="AE97" s="523"/>
    </row>
    <row r="99" spans="1:31">
      <c r="A99" s="523"/>
      <c r="AE99" s="523"/>
    </row>
    <row r="101" spans="1:31">
      <c r="A101" s="523"/>
      <c r="AE101" s="523"/>
    </row>
    <row r="103" spans="1:31">
      <c r="A103" s="523"/>
      <c r="AE103" s="523"/>
    </row>
  </sheetData>
  <mergeCells count="74">
    <mergeCell ref="B88:AD88"/>
    <mergeCell ref="B2:B4"/>
    <mergeCell ref="Q3:S3"/>
    <mergeCell ref="T3:V3"/>
    <mergeCell ref="Q2:V2"/>
    <mergeCell ref="P67:P69"/>
    <mergeCell ref="K67:K69"/>
    <mergeCell ref="S65:S66"/>
    <mergeCell ref="T65:T66"/>
    <mergeCell ref="H65:H66"/>
    <mergeCell ref="C65:C66"/>
    <mergeCell ref="D65:D66"/>
    <mergeCell ref="E65:E66"/>
    <mergeCell ref="F65:F66"/>
    <mergeCell ref="G65:G66"/>
    <mergeCell ref="V54:V55"/>
    <mergeCell ref="V65:V66"/>
    <mergeCell ref="A1:AE1"/>
    <mergeCell ref="A2:A4"/>
    <mergeCell ref="AE2:AE4"/>
    <mergeCell ref="J3:L3"/>
    <mergeCell ref="M3:O3"/>
    <mergeCell ref="AD2:AD4"/>
    <mergeCell ref="C2:H2"/>
    <mergeCell ref="F3:H3"/>
    <mergeCell ref="C3:E3"/>
    <mergeCell ref="B65:B66"/>
    <mergeCell ref="A54:A55"/>
    <mergeCell ref="P54:P55"/>
    <mergeCell ref="Q54:Q55"/>
    <mergeCell ref="R54:R55"/>
    <mergeCell ref="S54:S55"/>
    <mergeCell ref="U67:U69"/>
    <mergeCell ref="N67:N69"/>
    <mergeCell ref="I65:I66"/>
    <mergeCell ref="J65:J66"/>
    <mergeCell ref="P65:P66"/>
    <mergeCell ref="I67:I69"/>
    <mergeCell ref="U65:U66"/>
    <mergeCell ref="L65:L66"/>
    <mergeCell ref="M65:M66"/>
    <mergeCell ref="R67:R69"/>
    <mergeCell ref="K65:K66"/>
    <mergeCell ref="N65:N66"/>
    <mergeCell ref="Q65:Q66"/>
    <mergeCell ref="O65:O66"/>
    <mergeCell ref="R65:R66"/>
    <mergeCell ref="B60:AD60"/>
    <mergeCell ref="J2:O2"/>
    <mergeCell ref="W2:W4"/>
    <mergeCell ref="J54:J55"/>
    <mergeCell ref="K54:K55"/>
    <mergeCell ref="L54:L55"/>
    <mergeCell ref="E54:E55"/>
    <mergeCell ref="X2:AC2"/>
    <mergeCell ref="B50:W50"/>
    <mergeCell ref="I54:I55"/>
    <mergeCell ref="B54:B55"/>
    <mergeCell ref="C54:C55"/>
    <mergeCell ref="D54:D55"/>
    <mergeCell ref="B5:W5"/>
    <mergeCell ref="T54:T55"/>
    <mergeCell ref="U54:U55"/>
    <mergeCell ref="AE54:AE55"/>
    <mergeCell ref="F54:F55"/>
    <mergeCell ref="P2:P4"/>
    <mergeCell ref="M54:M55"/>
    <mergeCell ref="N54:N55"/>
    <mergeCell ref="O54:O55"/>
    <mergeCell ref="X3:Z3"/>
    <mergeCell ref="AA3:AC3"/>
    <mergeCell ref="I2:I4"/>
    <mergeCell ref="G54:G55"/>
    <mergeCell ref="H54:H55"/>
  </mergeCells>
  <phoneticPr fontId="2"/>
  <printOptions horizontalCentered="1" verticalCentered="1"/>
  <pageMargins left="0.23622047244094491" right="0.23622047244094491" top="0.74803149606299213" bottom="0.74803149606299213" header="0.31496062992125984" footer="0.31496062992125984"/>
  <pageSetup paperSize="8" scale="66"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5DFF3-887C-4E62-8742-8C9B3E14938A}">
  <sheetPr>
    <tabColor rgb="FFFFC000"/>
  </sheetPr>
  <dimension ref="A1:AJ88"/>
  <sheetViews>
    <sheetView view="pageBreakPreview" zoomScale="73" zoomScaleSheetLayoutView="73" workbookViewId="0">
      <selection activeCell="T6" activeCellId="1" sqref="Q6:Q27 T6:T27"/>
    </sheetView>
  </sheetViews>
  <sheetFormatPr defaultColWidth="9.25" defaultRowHeight="13.5"/>
  <cols>
    <col min="1" max="4" width="9.25" style="707"/>
    <col min="5" max="5" width="9.5" style="707" customWidth="1"/>
    <col min="6" max="16384" width="9.25" style="707"/>
  </cols>
  <sheetData>
    <row r="1" spans="1:31">
      <c r="A1" s="707" t="s">
        <v>801</v>
      </c>
    </row>
    <row r="2" spans="1:31">
      <c r="B2" s="707" t="s">
        <v>24</v>
      </c>
      <c r="C2" s="707" t="s">
        <v>720</v>
      </c>
      <c r="I2" s="707" t="s">
        <v>24</v>
      </c>
      <c r="J2" s="707" t="s">
        <v>721</v>
      </c>
      <c r="P2" s="707" t="s">
        <v>24</v>
      </c>
      <c r="Q2" s="707" t="s">
        <v>722</v>
      </c>
      <c r="W2" s="707" t="s">
        <v>24</v>
      </c>
      <c r="X2" s="707" t="s">
        <v>592</v>
      </c>
      <c r="AD2" s="707" t="s">
        <v>24</v>
      </c>
      <c r="AE2" s="707" t="s">
        <v>34</v>
      </c>
    </row>
    <row r="3" spans="1:31">
      <c r="C3" s="707" t="s">
        <v>802</v>
      </c>
      <c r="F3" s="707" t="s">
        <v>803</v>
      </c>
      <c r="J3" s="707" t="s">
        <v>802</v>
      </c>
      <c r="M3" s="707" t="s">
        <v>803</v>
      </c>
      <c r="Q3" s="707" t="s">
        <v>802</v>
      </c>
      <c r="T3" s="707" t="s">
        <v>803</v>
      </c>
      <c r="X3" s="707" t="s">
        <v>802</v>
      </c>
      <c r="AA3" s="707" t="s">
        <v>803</v>
      </c>
    </row>
    <row r="4" spans="1:31">
      <c r="C4" s="707" t="s">
        <v>23</v>
      </c>
      <c r="D4" s="707" t="s">
        <v>5</v>
      </c>
      <c r="E4" s="707" t="s">
        <v>0</v>
      </c>
      <c r="F4" s="707" t="s">
        <v>23</v>
      </c>
      <c r="G4" s="707" t="s">
        <v>5</v>
      </c>
      <c r="H4" s="707" t="s">
        <v>0</v>
      </c>
      <c r="J4" s="707" t="s">
        <v>23</v>
      </c>
      <c r="K4" s="707" t="s">
        <v>5</v>
      </c>
      <c r="L4" s="707" t="s">
        <v>0</v>
      </c>
      <c r="M4" s="707" t="s">
        <v>23</v>
      </c>
      <c r="N4" s="707" t="s">
        <v>5</v>
      </c>
      <c r="O4" s="707" t="s">
        <v>0</v>
      </c>
      <c r="Q4" s="707" t="s">
        <v>23</v>
      </c>
      <c r="R4" s="707" t="s">
        <v>5</v>
      </c>
      <c r="S4" s="707" t="s">
        <v>0</v>
      </c>
      <c r="T4" s="707" t="s">
        <v>23</v>
      </c>
      <c r="U4" s="707" t="s">
        <v>5</v>
      </c>
      <c r="V4" s="707" t="s">
        <v>0</v>
      </c>
      <c r="X4" s="707" t="s">
        <v>23</v>
      </c>
      <c r="Y4" s="707" t="s">
        <v>5</v>
      </c>
      <c r="Z4" s="707" t="s">
        <v>0</v>
      </c>
      <c r="AA4" s="707" t="s">
        <v>23</v>
      </c>
      <c r="AB4" s="707" t="s">
        <v>5</v>
      </c>
      <c r="AC4" s="707" t="s">
        <v>0</v>
      </c>
    </row>
    <row r="5" spans="1:31">
      <c r="B5" s="707" t="s">
        <v>804</v>
      </c>
    </row>
    <row r="6" spans="1:31">
      <c r="A6" s="707">
        <v>0.41666666666666669</v>
      </c>
      <c r="B6" s="707" t="s">
        <v>806</v>
      </c>
      <c r="C6" s="707" t="s">
        <v>451</v>
      </c>
      <c r="D6" s="707" t="s">
        <v>798</v>
      </c>
      <c r="E6" s="708"/>
      <c r="F6" s="707" t="s">
        <v>35</v>
      </c>
      <c r="G6" s="707" t="s">
        <v>799</v>
      </c>
      <c r="I6" s="707" t="s">
        <v>785</v>
      </c>
      <c r="J6" s="707" t="s">
        <v>464</v>
      </c>
      <c r="K6" s="707" t="s">
        <v>730</v>
      </c>
      <c r="M6" s="707" t="s">
        <v>713</v>
      </c>
      <c r="N6" s="707" t="s">
        <v>766</v>
      </c>
      <c r="P6" s="707" t="s">
        <v>806</v>
      </c>
      <c r="Q6" s="707" t="s">
        <v>94</v>
      </c>
      <c r="R6" s="707" t="s">
        <v>762</v>
      </c>
      <c r="T6" s="707" t="s">
        <v>702</v>
      </c>
      <c r="U6" s="707" t="s">
        <v>764</v>
      </c>
      <c r="W6" s="707" t="s">
        <v>806</v>
      </c>
      <c r="Y6" s="707" t="s">
        <v>809</v>
      </c>
      <c r="AB6" s="707" t="s">
        <v>809</v>
      </c>
      <c r="AD6" s="707" t="s">
        <v>806</v>
      </c>
      <c r="AE6" s="707">
        <v>0.41666666666666669</v>
      </c>
    </row>
    <row r="7" spans="1:31">
      <c r="B7" s="707" t="s">
        <v>810</v>
      </c>
      <c r="C7" s="707" t="s">
        <v>36</v>
      </c>
      <c r="D7" s="707" t="s">
        <v>805</v>
      </c>
      <c r="E7" s="708"/>
      <c r="F7" s="707" t="s">
        <v>37</v>
      </c>
      <c r="G7" s="707" t="s">
        <v>823</v>
      </c>
      <c r="I7" s="707" t="s">
        <v>786</v>
      </c>
      <c r="J7" s="707" t="s">
        <v>466</v>
      </c>
      <c r="K7" s="707" t="s">
        <v>731</v>
      </c>
      <c r="M7" s="707" t="s">
        <v>570</v>
      </c>
      <c r="N7" s="707" t="s">
        <v>729</v>
      </c>
      <c r="P7" s="707" t="s">
        <v>810</v>
      </c>
      <c r="Q7" s="707" t="s">
        <v>467</v>
      </c>
      <c r="R7" s="707" t="s">
        <v>733</v>
      </c>
      <c r="T7" s="707" t="s">
        <v>561</v>
      </c>
      <c r="U7" s="707" t="s">
        <v>728</v>
      </c>
      <c r="W7" s="707" t="s">
        <v>810</v>
      </c>
      <c r="Y7" s="707" t="s">
        <v>809</v>
      </c>
      <c r="AB7" s="707" t="s">
        <v>809</v>
      </c>
      <c r="AD7" s="707" t="s">
        <v>810</v>
      </c>
    </row>
    <row r="8" spans="1:31">
      <c r="A8" s="707">
        <v>0.42708333333333331</v>
      </c>
      <c r="B8" s="707" t="s">
        <v>813</v>
      </c>
      <c r="C8" s="707" t="s">
        <v>397</v>
      </c>
      <c r="D8" s="707" t="s">
        <v>816</v>
      </c>
      <c r="E8" s="708"/>
      <c r="F8" s="707" t="s">
        <v>398</v>
      </c>
      <c r="G8" s="707" t="s">
        <v>817</v>
      </c>
      <c r="I8" s="707" t="s">
        <v>787</v>
      </c>
      <c r="J8" s="707" t="s">
        <v>98</v>
      </c>
      <c r="K8" s="707" t="s">
        <v>727</v>
      </c>
      <c r="M8" s="707" t="s">
        <v>702</v>
      </c>
      <c r="N8" s="707" t="s">
        <v>764</v>
      </c>
      <c r="P8" s="707" t="s">
        <v>813</v>
      </c>
      <c r="Q8" s="707" t="s">
        <v>464</v>
      </c>
      <c r="R8" s="707" t="s">
        <v>730</v>
      </c>
      <c r="T8" s="707" t="s">
        <v>712</v>
      </c>
      <c r="U8" s="707" t="s">
        <v>732</v>
      </c>
      <c r="W8" s="707" t="s">
        <v>813</v>
      </c>
      <c r="Y8" s="707" t="s">
        <v>809</v>
      </c>
      <c r="AB8" s="707" t="s">
        <v>809</v>
      </c>
      <c r="AD8" s="707" t="s">
        <v>813</v>
      </c>
      <c r="AE8" s="707">
        <v>0.42708333333333331</v>
      </c>
    </row>
    <row r="9" spans="1:31">
      <c r="B9" s="707" t="s">
        <v>814</v>
      </c>
      <c r="C9" s="707" t="s">
        <v>451</v>
      </c>
      <c r="D9" s="707" t="s">
        <v>798</v>
      </c>
      <c r="E9" s="708"/>
      <c r="F9" s="707" t="s">
        <v>37</v>
      </c>
      <c r="G9" s="707" t="s">
        <v>823</v>
      </c>
      <c r="I9" s="707" t="s">
        <v>788</v>
      </c>
      <c r="J9" s="707" t="s">
        <v>463</v>
      </c>
      <c r="K9" s="707" t="s">
        <v>819</v>
      </c>
      <c r="M9" s="707" t="s">
        <v>109</v>
      </c>
      <c r="N9" s="707" t="s">
        <v>763</v>
      </c>
      <c r="P9" s="707" t="s">
        <v>814</v>
      </c>
      <c r="Q9" s="707" t="s">
        <v>467</v>
      </c>
      <c r="R9" s="707" t="s">
        <v>733</v>
      </c>
      <c r="T9" s="707" t="s">
        <v>465</v>
      </c>
      <c r="U9" s="707" t="s">
        <v>765</v>
      </c>
      <c r="W9" s="707" t="s">
        <v>814</v>
      </c>
      <c r="Y9" s="707" t="s">
        <v>809</v>
      </c>
      <c r="AB9" s="707" t="s">
        <v>809</v>
      </c>
      <c r="AD9" s="707" t="s">
        <v>814</v>
      </c>
    </row>
    <row r="10" spans="1:31">
      <c r="A10" s="707">
        <v>0.4375</v>
      </c>
      <c r="B10" s="707" t="s">
        <v>815</v>
      </c>
      <c r="C10" s="707" t="s">
        <v>35</v>
      </c>
      <c r="D10" s="707" t="s">
        <v>799</v>
      </c>
      <c r="E10" s="708"/>
      <c r="F10" s="707" t="s">
        <v>36</v>
      </c>
      <c r="G10" s="707" t="s">
        <v>805</v>
      </c>
      <c r="I10" s="707" t="s">
        <v>789</v>
      </c>
      <c r="J10" s="707" t="s">
        <v>561</v>
      </c>
      <c r="K10" s="707" t="s">
        <v>728</v>
      </c>
      <c r="M10" s="707" t="s">
        <v>570</v>
      </c>
      <c r="N10" s="707" t="s">
        <v>729</v>
      </c>
      <c r="P10" s="707" t="s">
        <v>815</v>
      </c>
      <c r="Q10" s="707" t="s">
        <v>466</v>
      </c>
      <c r="R10" s="707" t="s">
        <v>731</v>
      </c>
      <c r="T10" s="707" t="s">
        <v>712</v>
      </c>
      <c r="U10" s="707" t="s">
        <v>732</v>
      </c>
      <c r="W10" s="707" t="s">
        <v>815</v>
      </c>
      <c r="Y10" s="707" t="s">
        <v>809</v>
      </c>
      <c r="AB10" s="707" t="s">
        <v>809</v>
      </c>
      <c r="AD10" s="707" t="s">
        <v>815</v>
      </c>
      <c r="AE10" s="707">
        <v>0.4375</v>
      </c>
    </row>
    <row r="11" spans="1:31">
      <c r="B11" s="707" t="s">
        <v>818</v>
      </c>
      <c r="C11" s="707" t="s">
        <v>397</v>
      </c>
      <c r="D11" s="707" t="s">
        <v>816</v>
      </c>
      <c r="E11" s="708"/>
      <c r="F11" s="707" t="s">
        <v>398</v>
      </c>
      <c r="G11" s="707" t="s">
        <v>817</v>
      </c>
      <c r="I11" s="707" t="s">
        <v>790</v>
      </c>
      <c r="J11" s="707" t="s">
        <v>563</v>
      </c>
      <c r="K11" s="707" t="s">
        <v>781</v>
      </c>
      <c r="M11" s="707" t="s">
        <v>812</v>
      </c>
      <c r="N11" s="707" t="s">
        <v>736</v>
      </c>
      <c r="P11" s="707" t="s">
        <v>818</v>
      </c>
      <c r="Q11" s="707" t="s">
        <v>100</v>
      </c>
      <c r="R11" s="707" t="s">
        <v>761</v>
      </c>
      <c r="T11" s="707" t="s">
        <v>109</v>
      </c>
      <c r="U11" s="707" t="s">
        <v>763</v>
      </c>
      <c r="W11" s="707" t="s">
        <v>818</v>
      </c>
      <c r="Y11" s="707" t="s">
        <v>809</v>
      </c>
      <c r="AB11" s="707" t="s">
        <v>809</v>
      </c>
      <c r="AD11" s="707" t="s">
        <v>818</v>
      </c>
    </row>
    <row r="12" spans="1:31">
      <c r="A12" s="707">
        <v>0.44791666666666669</v>
      </c>
      <c r="B12" s="707" t="s">
        <v>820</v>
      </c>
      <c r="C12" s="707" t="s">
        <v>451</v>
      </c>
      <c r="D12" s="707" t="s">
        <v>798</v>
      </c>
      <c r="E12" s="708"/>
      <c r="F12" s="707" t="s">
        <v>36</v>
      </c>
      <c r="G12" s="707" t="s">
        <v>805</v>
      </c>
      <c r="I12" s="707" t="s">
        <v>791</v>
      </c>
      <c r="J12" s="707" t="s">
        <v>464</v>
      </c>
      <c r="K12" s="707" t="s">
        <v>730</v>
      </c>
      <c r="M12" s="707" t="s">
        <v>465</v>
      </c>
      <c r="N12" s="707" t="s">
        <v>765</v>
      </c>
      <c r="P12" s="707" t="s">
        <v>820</v>
      </c>
      <c r="Q12" s="707" t="s">
        <v>467</v>
      </c>
      <c r="R12" s="707" t="s">
        <v>733</v>
      </c>
      <c r="T12" s="707" t="s">
        <v>570</v>
      </c>
      <c r="U12" s="707" t="s">
        <v>729</v>
      </c>
      <c r="W12" s="707" t="s">
        <v>820</v>
      </c>
      <c r="Y12" s="707" t="s">
        <v>809</v>
      </c>
      <c r="AB12" s="707" t="s">
        <v>809</v>
      </c>
      <c r="AD12" s="707" t="s">
        <v>820</v>
      </c>
      <c r="AE12" s="707">
        <v>0.44791666666666669</v>
      </c>
    </row>
    <row r="13" spans="1:31">
      <c r="B13" s="707" t="s">
        <v>821</v>
      </c>
      <c r="C13" s="707" t="s">
        <v>35</v>
      </c>
      <c r="D13" s="707" t="s">
        <v>799</v>
      </c>
      <c r="E13" s="708"/>
      <c r="F13" s="707" t="s">
        <v>37</v>
      </c>
      <c r="G13" s="707" t="s">
        <v>823</v>
      </c>
      <c r="I13" s="707" t="s">
        <v>792</v>
      </c>
      <c r="J13" s="707" t="s">
        <v>100</v>
      </c>
      <c r="K13" s="707" t="s">
        <v>761</v>
      </c>
      <c r="M13" s="707" t="s">
        <v>702</v>
      </c>
      <c r="N13" s="707" t="s">
        <v>764</v>
      </c>
      <c r="P13" s="707" t="s">
        <v>821</v>
      </c>
      <c r="Q13" s="707" t="s">
        <v>466</v>
      </c>
      <c r="R13" s="707" t="s">
        <v>731</v>
      </c>
      <c r="T13" s="707" t="s">
        <v>561</v>
      </c>
      <c r="U13" s="707" t="s">
        <v>728</v>
      </c>
      <c r="W13" s="707" t="s">
        <v>821</v>
      </c>
      <c r="Y13" s="707" t="s">
        <v>809</v>
      </c>
      <c r="AB13" s="707" t="s">
        <v>809</v>
      </c>
      <c r="AD13" s="707" t="s">
        <v>821</v>
      </c>
    </row>
    <row r="14" spans="1:31">
      <c r="A14" s="707">
        <v>0.45833333333333331</v>
      </c>
      <c r="B14" s="707" t="s">
        <v>822</v>
      </c>
      <c r="C14" s="707" t="s">
        <v>468</v>
      </c>
      <c r="D14" s="707" t="s">
        <v>774</v>
      </c>
      <c r="E14" s="708"/>
      <c r="F14" s="707" t="s">
        <v>470</v>
      </c>
      <c r="G14" s="707" t="s">
        <v>828</v>
      </c>
      <c r="I14" s="707" t="s">
        <v>822</v>
      </c>
      <c r="J14" s="707" t="s">
        <v>472</v>
      </c>
      <c r="K14" s="707" t="s">
        <v>807</v>
      </c>
      <c r="M14" s="707" t="s">
        <v>474</v>
      </c>
      <c r="N14" s="707" t="s">
        <v>811</v>
      </c>
      <c r="P14" s="707" t="s">
        <v>822</v>
      </c>
      <c r="Q14" s="707" t="s">
        <v>475</v>
      </c>
      <c r="R14" s="707" t="s">
        <v>808</v>
      </c>
      <c r="T14" s="707" t="s">
        <v>812</v>
      </c>
      <c r="U14" s="707" t="s">
        <v>736</v>
      </c>
      <c r="W14" s="707" t="s">
        <v>822</v>
      </c>
      <c r="Y14" s="707" t="s">
        <v>809</v>
      </c>
      <c r="AB14" s="707" t="s">
        <v>809</v>
      </c>
      <c r="AD14" s="707" t="s">
        <v>822</v>
      </c>
      <c r="AE14" s="707">
        <v>0.45833333333333331</v>
      </c>
    </row>
    <row r="15" spans="1:31">
      <c r="B15" s="707" t="s">
        <v>824</v>
      </c>
      <c r="C15" s="707" t="s">
        <v>462</v>
      </c>
      <c r="D15" s="707" t="s">
        <v>759</v>
      </c>
      <c r="E15" s="708"/>
      <c r="F15" s="707" t="s">
        <v>463</v>
      </c>
      <c r="G15" s="707" t="s">
        <v>819</v>
      </c>
      <c r="I15" s="707" t="s">
        <v>25</v>
      </c>
      <c r="J15" s="707" t="s">
        <v>464</v>
      </c>
      <c r="K15" s="707" t="s">
        <v>730</v>
      </c>
      <c r="M15" s="707" t="s">
        <v>561</v>
      </c>
      <c r="N15" s="707" t="s">
        <v>728</v>
      </c>
      <c r="P15" s="707" t="s">
        <v>824</v>
      </c>
      <c r="Q15" s="707" t="s">
        <v>98</v>
      </c>
      <c r="R15" s="707" t="s">
        <v>727</v>
      </c>
      <c r="T15" s="707" t="s">
        <v>109</v>
      </c>
      <c r="U15" s="707" t="s">
        <v>763</v>
      </c>
      <c r="W15" s="707" t="s">
        <v>824</v>
      </c>
      <c r="Y15" s="707" t="s">
        <v>809</v>
      </c>
      <c r="AB15" s="707" t="s">
        <v>809</v>
      </c>
      <c r="AD15" s="707" t="s">
        <v>824</v>
      </c>
    </row>
    <row r="16" spans="1:31">
      <c r="A16" s="707">
        <v>0.46875</v>
      </c>
      <c r="B16" s="707" t="s">
        <v>825</v>
      </c>
      <c r="C16" s="707" t="s">
        <v>563</v>
      </c>
      <c r="D16" s="707" t="s">
        <v>781</v>
      </c>
      <c r="E16" s="708"/>
      <c r="F16" s="707" t="s">
        <v>473</v>
      </c>
      <c r="G16" s="707" t="s">
        <v>735</v>
      </c>
      <c r="I16" s="707" t="s">
        <v>26</v>
      </c>
      <c r="J16" s="707" t="s">
        <v>466</v>
      </c>
      <c r="K16" s="707" t="s">
        <v>731</v>
      </c>
      <c r="M16" s="707" t="s">
        <v>713</v>
      </c>
      <c r="N16" s="707" t="s">
        <v>766</v>
      </c>
      <c r="P16" s="707" t="s">
        <v>825</v>
      </c>
      <c r="Q16" s="707" t="s">
        <v>465</v>
      </c>
      <c r="R16" s="707" t="s">
        <v>765</v>
      </c>
      <c r="T16" s="707" t="s">
        <v>712</v>
      </c>
      <c r="U16" s="707" t="s">
        <v>732</v>
      </c>
      <c r="W16" s="707" t="s">
        <v>825</v>
      </c>
      <c r="Y16" s="707" t="s">
        <v>809</v>
      </c>
      <c r="AB16" s="707" t="s">
        <v>809</v>
      </c>
      <c r="AD16" s="707" t="s">
        <v>825</v>
      </c>
      <c r="AE16" s="707">
        <v>0.46875</v>
      </c>
    </row>
    <row r="17" spans="1:31">
      <c r="B17" s="707" t="s">
        <v>826</v>
      </c>
      <c r="C17" s="707" t="s">
        <v>462</v>
      </c>
      <c r="D17" s="707" t="s">
        <v>759</v>
      </c>
      <c r="E17" s="708"/>
      <c r="F17" s="707" t="s">
        <v>109</v>
      </c>
      <c r="G17" s="707" t="s">
        <v>763</v>
      </c>
      <c r="I17" s="707" t="s">
        <v>27</v>
      </c>
      <c r="J17" s="707" t="s">
        <v>463</v>
      </c>
      <c r="K17" s="707" t="s">
        <v>819</v>
      </c>
      <c r="M17" s="707" t="s">
        <v>98</v>
      </c>
      <c r="N17" s="707" t="s">
        <v>727</v>
      </c>
      <c r="P17" s="707" t="s">
        <v>826</v>
      </c>
      <c r="Q17" s="707" t="s">
        <v>100</v>
      </c>
      <c r="R17" s="707" t="s">
        <v>761</v>
      </c>
      <c r="T17" s="707" t="s">
        <v>94</v>
      </c>
      <c r="U17" s="707" t="s">
        <v>762</v>
      </c>
      <c r="W17" s="707" t="s">
        <v>826</v>
      </c>
      <c r="Y17" s="707" t="s">
        <v>809</v>
      </c>
      <c r="AB17" s="707" t="s">
        <v>809</v>
      </c>
      <c r="AD17" s="707" t="s">
        <v>826</v>
      </c>
    </row>
    <row r="18" spans="1:31">
      <c r="A18" s="707">
        <v>0.47916666666666669</v>
      </c>
      <c r="B18" s="707" t="s">
        <v>827</v>
      </c>
      <c r="C18" s="707" t="s">
        <v>465</v>
      </c>
      <c r="D18" s="707" t="s">
        <v>765</v>
      </c>
      <c r="E18" s="708"/>
      <c r="F18" s="707" t="s">
        <v>570</v>
      </c>
      <c r="G18" s="707" t="s">
        <v>729</v>
      </c>
      <c r="I18" s="707" t="s">
        <v>28</v>
      </c>
      <c r="J18" s="707" t="s">
        <v>472</v>
      </c>
      <c r="K18" s="707" t="s">
        <v>807</v>
      </c>
      <c r="M18" s="707" t="s">
        <v>563</v>
      </c>
      <c r="N18" s="707" t="s">
        <v>781</v>
      </c>
      <c r="P18" s="707" t="s">
        <v>827</v>
      </c>
      <c r="Q18" s="707" t="s">
        <v>467</v>
      </c>
      <c r="R18" s="707" t="s">
        <v>733</v>
      </c>
      <c r="T18" s="707" t="s">
        <v>713</v>
      </c>
      <c r="U18" s="707" t="s">
        <v>766</v>
      </c>
      <c r="W18" s="707" t="s">
        <v>827</v>
      </c>
      <c r="Y18" s="707" t="s">
        <v>809</v>
      </c>
      <c r="AB18" s="707" t="s">
        <v>809</v>
      </c>
      <c r="AD18" s="707" t="s">
        <v>827</v>
      </c>
      <c r="AE18" s="707">
        <v>0.47916666666666669</v>
      </c>
    </row>
    <row r="19" spans="1:31">
      <c r="B19" s="707" t="s">
        <v>829</v>
      </c>
      <c r="C19" s="707" t="s">
        <v>712</v>
      </c>
      <c r="D19" s="707" t="s">
        <v>732</v>
      </c>
      <c r="E19" s="708"/>
      <c r="F19" s="707" t="s">
        <v>713</v>
      </c>
      <c r="G19" s="707" t="s">
        <v>766</v>
      </c>
      <c r="I19" s="707" t="s">
        <v>29</v>
      </c>
      <c r="J19" s="707" t="s">
        <v>474</v>
      </c>
      <c r="K19" s="707" t="s">
        <v>811</v>
      </c>
      <c r="M19" s="707" t="s">
        <v>475</v>
      </c>
      <c r="N19" s="707" t="s">
        <v>808</v>
      </c>
      <c r="P19" s="707" t="s">
        <v>829</v>
      </c>
      <c r="Q19" s="707" t="s">
        <v>473</v>
      </c>
      <c r="R19" s="707" t="s">
        <v>735</v>
      </c>
      <c r="T19" s="707" t="s">
        <v>812</v>
      </c>
      <c r="U19" s="707" t="s">
        <v>736</v>
      </c>
      <c r="W19" s="707" t="s">
        <v>829</v>
      </c>
      <c r="Y19" s="707" t="s">
        <v>809</v>
      </c>
      <c r="AB19" s="707" t="s">
        <v>809</v>
      </c>
      <c r="AD19" s="707" t="s">
        <v>829</v>
      </c>
    </row>
    <row r="20" spans="1:31">
      <c r="A20" s="707">
        <v>0.48958333333333331</v>
      </c>
      <c r="B20" s="707" t="s">
        <v>830</v>
      </c>
      <c r="C20" s="707" t="s">
        <v>462</v>
      </c>
      <c r="D20" s="707" t="s">
        <v>759</v>
      </c>
      <c r="E20" s="708"/>
      <c r="F20" s="707" t="s">
        <v>94</v>
      </c>
      <c r="G20" s="707" t="s">
        <v>762</v>
      </c>
      <c r="I20" s="707" t="s">
        <v>30</v>
      </c>
      <c r="J20" s="707" t="s">
        <v>472</v>
      </c>
      <c r="K20" s="707" t="s">
        <v>807</v>
      </c>
      <c r="M20" s="707" t="s">
        <v>812</v>
      </c>
      <c r="N20" s="707" t="s">
        <v>736</v>
      </c>
      <c r="P20" s="707" t="s">
        <v>830</v>
      </c>
      <c r="Q20" s="707" t="s">
        <v>468</v>
      </c>
      <c r="R20" s="707" t="s">
        <v>774</v>
      </c>
      <c r="T20" s="707" t="s">
        <v>469</v>
      </c>
      <c r="U20" s="707" t="s">
        <v>775</v>
      </c>
      <c r="W20" s="707" t="s">
        <v>830</v>
      </c>
      <c r="Y20" s="707" t="s">
        <v>809</v>
      </c>
      <c r="AB20" s="707" t="s">
        <v>809</v>
      </c>
      <c r="AD20" s="707" t="s">
        <v>830</v>
      </c>
      <c r="AE20" s="707">
        <v>0.48958333333333331</v>
      </c>
    </row>
    <row r="21" spans="1:31">
      <c r="B21" s="707" t="s">
        <v>831</v>
      </c>
      <c r="C21" s="707" t="s">
        <v>467</v>
      </c>
      <c r="D21" s="707" t="s">
        <v>733</v>
      </c>
      <c r="E21" s="708"/>
      <c r="F21" s="707" t="s">
        <v>712</v>
      </c>
      <c r="G21" s="707" t="s">
        <v>732</v>
      </c>
      <c r="I21" s="707" t="s">
        <v>31</v>
      </c>
      <c r="J21" s="707" t="s">
        <v>475</v>
      </c>
      <c r="K21" s="707" t="s">
        <v>808</v>
      </c>
      <c r="M21" s="707" t="s">
        <v>473</v>
      </c>
      <c r="N21" s="707" t="s">
        <v>735</v>
      </c>
      <c r="P21" s="707" t="s">
        <v>831</v>
      </c>
      <c r="Q21" s="707" t="s">
        <v>470</v>
      </c>
      <c r="R21" s="707" t="s">
        <v>828</v>
      </c>
      <c r="T21" s="707" t="s">
        <v>471</v>
      </c>
      <c r="U21" s="707" t="s">
        <v>777</v>
      </c>
      <c r="W21" s="707" t="s">
        <v>831</v>
      </c>
      <c r="Y21" s="707" t="s">
        <v>809</v>
      </c>
      <c r="AB21" s="707" t="s">
        <v>809</v>
      </c>
      <c r="AD21" s="707" t="s">
        <v>831</v>
      </c>
    </row>
    <row r="22" spans="1:31">
      <c r="A22" s="707">
        <v>0.5</v>
      </c>
      <c r="D22" s="707" t="s">
        <v>809</v>
      </c>
      <c r="E22" s="708"/>
      <c r="G22" s="707" t="s">
        <v>809</v>
      </c>
      <c r="K22" s="707" t="s">
        <v>809</v>
      </c>
      <c r="N22" s="707" t="s">
        <v>809</v>
      </c>
      <c r="R22" s="707" t="s">
        <v>809</v>
      </c>
      <c r="U22" s="707" t="s">
        <v>809</v>
      </c>
      <c r="W22" s="707">
        <v>0</v>
      </c>
      <c r="Y22" s="707" t="s">
        <v>809</v>
      </c>
      <c r="AB22" s="707" t="s">
        <v>809</v>
      </c>
      <c r="AD22" s="707">
        <v>0</v>
      </c>
      <c r="AE22" s="707">
        <v>0.5</v>
      </c>
    </row>
    <row r="23" spans="1:31">
      <c r="A23" s="707">
        <v>0.54166666666666663</v>
      </c>
      <c r="B23" s="707" t="s">
        <v>832</v>
      </c>
      <c r="C23" s="707" t="s">
        <v>475</v>
      </c>
      <c r="D23" s="707" t="s">
        <v>808</v>
      </c>
      <c r="E23" s="708"/>
      <c r="F23" s="707" t="s">
        <v>563</v>
      </c>
      <c r="G23" s="707" t="s">
        <v>781</v>
      </c>
      <c r="I23" s="707" t="s">
        <v>32</v>
      </c>
      <c r="J23" s="707" t="s">
        <v>466</v>
      </c>
      <c r="K23" s="707" t="s">
        <v>731</v>
      </c>
      <c r="M23" s="707" t="s">
        <v>465</v>
      </c>
      <c r="N23" s="707" t="s">
        <v>765</v>
      </c>
      <c r="P23" s="707" t="s">
        <v>832</v>
      </c>
      <c r="Q23" s="707" t="s">
        <v>474</v>
      </c>
      <c r="R23" s="707" t="s">
        <v>811</v>
      </c>
      <c r="T23" s="707" t="s">
        <v>812</v>
      </c>
      <c r="U23" s="707" t="s">
        <v>736</v>
      </c>
      <c r="W23" s="707" t="s">
        <v>832</v>
      </c>
      <c r="Y23" s="707" t="s">
        <v>809</v>
      </c>
      <c r="AB23" s="707" t="s">
        <v>809</v>
      </c>
      <c r="AD23" s="707" t="s">
        <v>832</v>
      </c>
      <c r="AE23" s="707">
        <v>0.54166666666666663</v>
      </c>
    </row>
    <row r="24" spans="1:31">
      <c r="B24" s="707" t="s">
        <v>833</v>
      </c>
      <c r="C24" s="707" t="s">
        <v>472</v>
      </c>
      <c r="D24" s="707" t="s">
        <v>807</v>
      </c>
      <c r="E24" s="708"/>
      <c r="F24" s="707" t="s">
        <v>473</v>
      </c>
      <c r="G24" s="707" t="s">
        <v>735</v>
      </c>
      <c r="I24" s="707" t="s">
        <v>33</v>
      </c>
      <c r="J24" s="707" t="s">
        <v>470</v>
      </c>
      <c r="K24" s="707" t="s">
        <v>828</v>
      </c>
      <c r="M24" s="707" t="s">
        <v>469</v>
      </c>
      <c r="N24" s="707" t="s">
        <v>775</v>
      </c>
      <c r="P24" s="707" t="s">
        <v>833</v>
      </c>
      <c r="Q24" s="707" t="s">
        <v>468</v>
      </c>
      <c r="R24" s="707" t="s">
        <v>774</v>
      </c>
      <c r="T24" s="707" t="s">
        <v>471</v>
      </c>
      <c r="U24" s="707" t="s">
        <v>777</v>
      </c>
      <c r="W24" s="707" t="s">
        <v>833</v>
      </c>
      <c r="Y24" s="707" t="s">
        <v>809</v>
      </c>
      <c r="AB24" s="707" t="s">
        <v>809</v>
      </c>
      <c r="AD24" s="707" t="s">
        <v>833</v>
      </c>
    </row>
    <row r="25" spans="1:31">
      <c r="A25" s="707">
        <v>0.55208333333333337</v>
      </c>
      <c r="B25" s="707" t="s">
        <v>834</v>
      </c>
      <c r="C25" s="707" t="s">
        <v>474</v>
      </c>
      <c r="D25" s="707" t="s">
        <v>811</v>
      </c>
      <c r="E25" s="708"/>
      <c r="F25" s="707" t="s">
        <v>563</v>
      </c>
      <c r="G25" s="707" t="s">
        <v>781</v>
      </c>
      <c r="I25" s="707" t="s">
        <v>38</v>
      </c>
      <c r="J25" s="707" t="s">
        <v>464</v>
      </c>
      <c r="K25" s="707" t="s">
        <v>730</v>
      </c>
      <c r="M25" s="707" t="s">
        <v>570</v>
      </c>
      <c r="N25" s="707" t="s">
        <v>729</v>
      </c>
      <c r="P25" s="707" t="s">
        <v>834</v>
      </c>
      <c r="Q25" s="707" t="s">
        <v>463</v>
      </c>
      <c r="R25" s="707" t="s">
        <v>819</v>
      </c>
      <c r="T25" s="707" t="s">
        <v>94</v>
      </c>
      <c r="U25" s="707" t="s">
        <v>762</v>
      </c>
      <c r="W25" s="707" t="s">
        <v>834</v>
      </c>
      <c r="Y25" s="707" t="s">
        <v>809</v>
      </c>
      <c r="AB25" s="707" t="s">
        <v>809</v>
      </c>
      <c r="AD25" s="707" t="s">
        <v>834</v>
      </c>
      <c r="AE25" s="707">
        <v>0.55208333333333337</v>
      </c>
    </row>
    <row r="26" spans="1:31">
      <c r="B26" s="707" t="s">
        <v>835</v>
      </c>
      <c r="C26" s="707" t="s">
        <v>471</v>
      </c>
      <c r="D26" s="707" t="s">
        <v>777</v>
      </c>
      <c r="E26" s="708"/>
      <c r="F26" s="707" t="s">
        <v>469</v>
      </c>
      <c r="G26" s="707" t="s">
        <v>775</v>
      </c>
      <c r="I26" s="707" t="s">
        <v>39</v>
      </c>
      <c r="J26" s="707" t="s">
        <v>462</v>
      </c>
      <c r="K26" s="707" t="s">
        <v>759</v>
      </c>
      <c r="M26" s="707" t="s">
        <v>702</v>
      </c>
      <c r="N26" s="707" t="s">
        <v>764</v>
      </c>
      <c r="P26" s="707" t="s">
        <v>835</v>
      </c>
      <c r="Q26" s="707" t="s">
        <v>561</v>
      </c>
      <c r="R26" s="707" t="s">
        <v>728</v>
      </c>
      <c r="T26" s="707" t="s">
        <v>713</v>
      </c>
      <c r="U26" s="707" t="s">
        <v>766</v>
      </c>
      <c r="W26" s="707" t="s">
        <v>40</v>
      </c>
      <c r="Y26" s="707" t="s">
        <v>809</v>
      </c>
      <c r="AB26" s="707" t="s">
        <v>809</v>
      </c>
      <c r="AD26" s="707" t="s">
        <v>836</v>
      </c>
    </row>
    <row r="27" spans="1:31">
      <c r="A27" s="707">
        <v>0.5625</v>
      </c>
      <c r="B27" s="707" t="s">
        <v>836</v>
      </c>
      <c r="C27" s="707" t="s">
        <v>474</v>
      </c>
      <c r="D27" s="707" t="s">
        <v>811</v>
      </c>
      <c r="E27" s="708"/>
      <c r="F27" s="707" t="s">
        <v>473</v>
      </c>
      <c r="G27" s="707" t="s">
        <v>735</v>
      </c>
      <c r="I27" s="707" t="s">
        <v>40</v>
      </c>
      <c r="J27" s="707" t="s">
        <v>472</v>
      </c>
      <c r="K27" s="707" t="s">
        <v>807</v>
      </c>
      <c r="M27" s="707" t="s">
        <v>475</v>
      </c>
      <c r="N27" s="707" t="s">
        <v>808</v>
      </c>
      <c r="P27" s="707" t="s">
        <v>836</v>
      </c>
      <c r="Q27" s="707" t="s">
        <v>100</v>
      </c>
      <c r="R27" s="707" t="s">
        <v>761</v>
      </c>
      <c r="T27" s="707" t="s">
        <v>98</v>
      </c>
      <c r="U27" s="707" t="s">
        <v>727</v>
      </c>
      <c r="W27" s="707" t="s">
        <v>41</v>
      </c>
      <c r="AE27" s="707">
        <v>0.5625</v>
      </c>
    </row>
    <row r="28" spans="1:31">
      <c r="B28" s="707" t="s">
        <v>897</v>
      </c>
      <c r="D28" s="707" t="s">
        <v>809</v>
      </c>
      <c r="E28" s="708"/>
      <c r="G28" s="707" t="s">
        <v>809</v>
      </c>
      <c r="I28" s="707" t="s">
        <v>41</v>
      </c>
      <c r="K28" s="707" t="s">
        <v>809</v>
      </c>
      <c r="N28" s="707" t="s">
        <v>809</v>
      </c>
      <c r="P28" s="707" t="s">
        <v>897</v>
      </c>
      <c r="R28" s="707" t="s">
        <v>809</v>
      </c>
      <c r="U28" s="707" t="s">
        <v>809</v>
      </c>
      <c r="W28" s="707" t="s">
        <v>672</v>
      </c>
    </row>
    <row r="29" spans="1:31">
      <c r="A29" s="707">
        <v>0.58333333333333337</v>
      </c>
      <c r="D29" s="707" t="s">
        <v>738</v>
      </c>
      <c r="E29" s="708"/>
      <c r="G29" s="707" t="s">
        <v>794</v>
      </c>
      <c r="I29" s="707">
        <v>0</v>
      </c>
      <c r="K29" s="707" t="s">
        <v>796</v>
      </c>
      <c r="N29" s="707" t="s">
        <v>739</v>
      </c>
      <c r="P29" s="707">
        <v>0</v>
      </c>
      <c r="R29" s="707" t="s">
        <v>740</v>
      </c>
      <c r="U29" s="707" t="s">
        <v>795</v>
      </c>
      <c r="W29" s="707">
        <v>0</v>
      </c>
      <c r="AE29" s="707">
        <v>0.58333333333333337</v>
      </c>
    </row>
    <row r="30" spans="1:31">
      <c r="D30" s="707" t="s">
        <v>797</v>
      </c>
      <c r="E30" s="708"/>
      <c r="G30" s="707" t="s">
        <v>898</v>
      </c>
      <c r="K30" s="707" t="s">
        <v>899</v>
      </c>
      <c r="N30" s="707" t="s">
        <v>900</v>
      </c>
      <c r="P30" s="707" t="s">
        <v>748</v>
      </c>
      <c r="R30" s="707" t="s">
        <v>905</v>
      </c>
      <c r="U30" s="707" t="s">
        <v>904</v>
      </c>
      <c r="W30" s="707" t="s">
        <v>748</v>
      </c>
    </row>
    <row r="31" spans="1:31">
      <c r="B31" s="707" t="s">
        <v>747</v>
      </c>
      <c r="E31" s="708"/>
      <c r="I31" s="707" t="s">
        <v>837</v>
      </c>
      <c r="K31" s="707" t="s">
        <v>738</v>
      </c>
      <c r="N31" s="707" t="s">
        <v>901</v>
      </c>
      <c r="P31" s="707" t="s">
        <v>837</v>
      </c>
      <c r="R31" s="707" t="s">
        <v>902</v>
      </c>
      <c r="U31" s="707" t="s">
        <v>903</v>
      </c>
      <c r="W31" s="707" t="s">
        <v>837</v>
      </c>
    </row>
    <row r="32" spans="1:31">
      <c r="B32" s="707" t="s">
        <v>673</v>
      </c>
      <c r="D32" s="707" t="s">
        <v>809</v>
      </c>
      <c r="E32" s="708"/>
      <c r="G32" s="707" t="s">
        <v>809</v>
      </c>
      <c r="I32" s="707" t="s">
        <v>838</v>
      </c>
      <c r="K32" s="707" t="s">
        <v>809</v>
      </c>
      <c r="N32" s="707" t="s">
        <v>809</v>
      </c>
      <c r="P32" s="707" t="s">
        <v>838</v>
      </c>
      <c r="W32" s="707" t="s">
        <v>838</v>
      </c>
    </row>
    <row r="33" spans="1:23">
      <c r="A33" s="707">
        <v>0.65763888888888888</v>
      </c>
      <c r="B33" s="707" t="s">
        <v>674</v>
      </c>
      <c r="D33" s="707" t="s">
        <v>809</v>
      </c>
      <c r="E33" s="708"/>
      <c r="G33" s="707" t="s">
        <v>809</v>
      </c>
      <c r="I33" s="707" t="s">
        <v>839</v>
      </c>
      <c r="P33" s="707" t="s">
        <v>839</v>
      </c>
      <c r="R33" s="707" t="s">
        <v>809</v>
      </c>
      <c r="U33" s="707" t="s">
        <v>809</v>
      </c>
      <c r="W33" s="707" t="s">
        <v>839</v>
      </c>
    </row>
    <row r="34" spans="1:23">
      <c r="B34" s="707" t="s">
        <v>675</v>
      </c>
      <c r="D34" s="707" t="s">
        <v>809</v>
      </c>
      <c r="E34" s="708"/>
      <c r="G34" s="707" t="s">
        <v>809</v>
      </c>
      <c r="I34" s="707" t="s">
        <v>840</v>
      </c>
      <c r="K34" s="707" t="s">
        <v>809</v>
      </c>
      <c r="N34" s="707" t="s">
        <v>809</v>
      </c>
      <c r="P34" s="707" t="s">
        <v>840</v>
      </c>
      <c r="R34" s="707" t="s">
        <v>809</v>
      </c>
      <c r="U34" s="707" t="s">
        <v>809</v>
      </c>
      <c r="W34" s="707" t="s">
        <v>840</v>
      </c>
    </row>
    <row r="35" spans="1:23">
      <c r="A35" s="707">
        <v>0.6694444444444444</v>
      </c>
      <c r="B35" s="707" t="s">
        <v>676</v>
      </c>
      <c r="D35" s="707" t="s">
        <v>809</v>
      </c>
      <c r="E35" s="708"/>
      <c r="G35" s="707" t="s">
        <v>809</v>
      </c>
      <c r="I35" s="707" t="s">
        <v>841</v>
      </c>
      <c r="K35" s="707" t="s">
        <v>809</v>
      </c>
      <c r="N35" s="707" t="s">
        <v>809</v>
      </c>
      <c r="P35" s="707" t="s">
        <v>841</v>
      </c>
      <c r="W35" s="707" t="s">
        <v>841</v>
      </c>
    </row>
    <row r="36" spans="1:23">
      <c r="B36" s="707" t="s">
        <v>677</v>
      </c>
      <c r="D36" s="707" t="s">
        <v>809</v>
      </c>
      <c r="E36" s="708"/>
      <c r="G36" s="707" t="s">
        <v>809</v>
      </c>
      <c r="I36" s="707" t="s">
        <v>842</v>
      </c>
      <c r="K36" s="707" t="s">
        <v>809</v>
      </c>
      <c r="N36" s="707" t="s">
        <v>809</v>
      </c>
      <c r="P36" s="707" t="s">
        <v>842</v>
      </c>
      <c r="R36" s="707" t="s">
        <v>809</v>
      </c>
      <c r="U36" s="707" t="s">
        <v>809</v>
      </c>
      <c r="W36" s="707" t="s">
        <v>842</v>
      </c>
    </row>
    <row r="37" spans="1:23">
      <c r="A37" s="707">
        <v>0.68125000000000002</v>
      </c>
      <c r="B37" s="707" t="s">
        <v>110</v>
      </c>
      <c r="D37" s="707" t="s">
        <v>809</v>
      </c>
      <c r="E37" s="708"/>
      <c r="G37" s="707" t="s">
        <v>809</v>
      </c>
      <c r="I37" s="707" t="s">
        <v>843</v>
      </c>
      <c r="P37" s="707" t="s">
        <v>843</v>
      </c>
      <c r="R37" s="707" t="s">
        <v>809</v>
      </c>
      <c r="U37" s="707" t="s">
        <v>809</v>
      </c>
      <c r="W37" s="707" t="s">
        <v>843</v>
      </c>
    </row>
    <row r="38" spans="1:23">
      <c r="B38" s="707" t="s">
        <v>150</v>
      </c>
      <c r="D38" s="707" t="s">
        <v>809</v>
      </c>
      <c r="E38" s="708"/>
      <c r="G38" s="707" t="s">
        <v>809</v>
      </c>
      <c r="I38" s="707" t="s">
        <v>844</v>
      </c>
      <c r="K38" s="707" t="s">
        <v>809</v>
      </c>
      <c r="N38" s="707" t="s">
        <v>809</v>
      </c>
      <c r="P38" s="707" t="s">
        <v>844</v>
      </c>
      <c r="R38" s="707" t="s">
        <v>809</v>
      </c>
      <c r="U38" s="707" t="s">
        <v>809</v>
      </c>
      <c r="W38" s="707" t="s">
        <v>844</v>
      </c>
    </row>
    <row r="39" spans="1:23">
      <c r="A39" s="707">
        <v>0.69305555555555554</v>
      </c>
      <c r="B39" s="707" t="s">
        <v>151</v>
      </c>
      <c r="D39" s="707" t="s">
        <v>809</v>
      </c>
      <c r="E39" s="708"/>
      <c r="G39" s="707" t="s">
        <v>809</v>
      </c>
      <c r="I39" s="707" t="s">
        <v>845</v>
      </c>
      <c r="K39" s="707" t="s">
        <v>809</v>
      </c>
      <c r="N39" s="707" t="s">
        <v>809</v>
      </c>
      <c r="P39" s="707" t="s">
        <v>845</v>
      </c>
      <c r="W39" s="707" t="s">
        <v>845</v>
      </c>
    </row>
    <row r="40" spans="1:23">
      <c r="B40" s="707" t="s">
        <v>686</v>
      </c>
      <c r="D40" s="707" t="s">
        <v>809</v>
      </c>
      <c r="E40" s="708"/>
      <c r="G40" s="707" t="s">
        <v>809</v>
      </c>
      <c r="I40" s="707" t="s">
        <v>846</v>
      </c>
      <c r="K40" s="707" t="s">
        <v>809</v>
      </c>
      <c r="N40" s="707" t="s">
        <v>809</v>
      </c>
      <c r="P40" s="707" t="s">
        <v>846</v>
      </c>
      <c r="R40" s="707" t="s">
        <v>809</v>
      </c>
      <c r="U40" s="707" t="s">
        <v>809</v>
      </c>
      <c r="W40" s="707" t="s">
        <v>846</v>
      </c>
    </row>
    <row r="41" spans="1:23">
      <c r="A41" s="707">
        <v>0.70486111111111116</v>
      </c>
      <c r="B41" s="707" t="s">
        <v>687</v>
      </c>
      <c r="D41" s="707" t="s">
        <v>809</v>
      </c>
      <c r="E41" s="708"/>
      <c r="G41" s="707" t="s">
        <v>809</v>
      </c>
      <c r="I41" s="707" t="s">
        <v>847</v>
      </c>
      <c r="P41" s="707" t="s">
        <v>847</v>
      </c>
      <c r="R41" s="707" t="s">
        <v>809</v>
      </c>
      <c r="U41" s="707" t="s">
        <v>809</v>
      </c>
      <c r="W41" s="707" t="s">
        <v>847</v>
      </c>
    </row>
    <row r="42" spans="1:23">
      <c r="B42" s="707" t="s">
        <v>688</v>
      </c>
      <c r="D42" s="707" t="s">
        <v>809</v>
      </c>
      <c r="E42" s="708"/>
      <c r="G42" s="707" t="s">
        <v>809</v>
      </c>
      <c r="I42" s="707" t="s">
        <v>848</v>
      </c>
      <c r="K42" s="707" t="s">
        <v>809</v>
      </c>
      <c r="N42" s="707" t="s">
        <v>809</v>
      </c>
      <c r="P42" s="707" t="s">
        <v>848</v>
      </c>
      <c r="R42" s="707" t="s">
        <v>809</v>
      </c>
      <c r="U42" s="707" t="s">
        <v>809</v>
      </c>
      <c r="W42" s="707" t="s">
        <v>848</v>
      </c>
    </row>
    <row r="43" spans="1:23">
      <c r="A43" s="707">
        <v>0.71666666666666667</v>
      </c>
      <c r="B43" s="707" t="s">
        <v>705</v>
      </c>
      <c r="D43" s="707" t="s">
        <v>809</v>
      </c>
      <c r="E43" s="708"/>
      <c r="G43" s="707" t="s">
        <v>809</v>
      </c>
      <c r="I43" s="707" t="s">
        <v>849</v>
      </c>
      <c r="K43" s="707" t="s">
        <v>809</v>
      </c>
      <c r="N43" s="707" t="s">
        <v>809</v>
      </c>
      <c r="P43" s="707" t="s">
        <v>849</v>
      </c>
      <c r="W43" s="707" t="s">
        <v>849</v>
      </c>
    </row>
    <row r="44" spans="1:23">
      <c r="B44" s="707" t="s">
        <v>706</v>
      </c>
      <c r="D44" s="707" t="s">
        <v>809</v>
      </c>
      <c r="E44" s="708"/>
      <c r="G44" s="707" t="s">
        <v>809</v>
      </c>
      <c r="I44" s="707" t="s">
        <v>850</v>
      </c>
      <c r="P44" s="707" t="s">
        <v>850</v>
      </c>
      <c r="R44" s="707" t="s">
        <v>809</v>
      </c>
      <c r="U44" s="707" t="s">
        <v>809</v>
      </c>
      <c r="W44" s="707" t="s">
        <v>850</v>
      </c>
    </row>
    <row r="45" spans="1:23">
      <c r="A45" s="707">
        <v>0.7284722222222223</v>
      </c>
      <c r="B45" s="707" t="s">
        <v>707</v>
      </c>
      <c r="D45" s="707" t="s">
        <v>809</v>
      </c>
      <c r="E45" s="708"/>
      <c r="G45" s="707" t="s">
        <v>809</v>
      </c>
      <c r="I45" s="707" t="s">
        <v>851</v>
      </c>
      <c r="K45" s="707" t="s">
        <v>809</v>
      </c>
      <c r="N45" s="707" t="s">
        <v>809</v>
      </c>
      <c r="P45" s="707" t="s">
        <v>851</v>
      </c>
      <c r="W45" s="707" t="s">
        <v>851</v>
      </c>
    </row>
    <row r="46" spans="1:23">
      <c r="B46" s="707" t="s">
        <v>708</v>
      </c>
      <c r="D46" s="707" t="s">
        <v>809</v>
      </c>
      <c r="E46" s="708"/>
      <c r="G46" s="707" t="s">
        <v>809</v>
      </c>
      <c r="K46" s="707" t="s">
        <v>809</v>
      </c>
      <c r="N46" s="707" t="s">
        <v>809</v>
      </c>
      <c r="R46" s="707" t="s">
        <v>809</v>
      </c>
      <c r="U46" s="707" t="s">
        <v>809</v>
      </c>
    </row>
    <row r="47" spans="1:23">
      <c r="B47" s="707" t="s">
        <v>709</v>
      </c>
      <c r="D47" s="707" t="s">
        <v>809</v>
      </c>
      <c r="E47" s="708"/>
      <c r="G47" s="707" t="s">
        <v>809</v>
      </c>
      <c r="I47" s="707" t="s">
        <v>852</v>
      </c>
      <c r="K47" s="707" t="s">
        <v>809</v>
      </c>
      <c r="N47" s="707" t="s">
        <v>809</v>
      </c>
      <c r="P47" s="707" t="s">
        <v>852</v>
      </c>
      <c r="R47" s="707" t="s">
        <v>809</v>
      </c>
      <c r="U47" s="707" t="s">
        <v>809</v>
      </c>
      <c r="W47" s="707" t="s">
        <v>852</v>
      </c>
    </row>
    <row r="48" spans="1:23">
      <c r="B48" s="707" t="s">
        <v>710</v>
      </c>
      <c r="D48" s="707" t="s">
        <v>809</v>
      </c>
      <c r="E48" s="708"/>
      <c r="G48" s="707" t="s">
        <v>809</v>
      </c>
      <c r="I48" s="707" t="s">
        <v>853</v>
      </c>
      <c r="K48" s="707" t="s">
        <v>809</v>
      </c>
      <c r="N48" s="707" t="s">
        <v>809</v>
      </c>
      <c r="P48" s="707" t="s">
        <v>853</v>
      </c>
      <c r="R48" s="707" t="s">
        <v>809</v>
      </c>
      <c r="U48" s="707" t="s">
        <v>809</v>
      </c>
      <c r="W48" s="707" t="s">
        <v>853</v>
      </c>
    </row>
    <row r="49" spans="1:36">
      <c r="B49" s="707" t="s">
        <v>711</v>
      </c>
      <c r="D49" s="707" t="s">
        <v>809</v>
      </c>
      <c r="E49" s="708"/>
      <c r="G49" s="707" t="s">
        <v>809</v>
      </c>
      <c r="I49" s="707" t="s">
        <v>854</v>
      </c>
      <c r="K49" s="707" t="s">
        <v>809</v>
      </c>
      <c r="N49" s="707" t="s">
        <v>809</v>
      </c>
      <c r="P49" s="707" t="s">
        <v>854</v>
      </c>
      <c r="R49" s="707" t="s">
        <v>809</v>
      </c>
      <c r="U49" s="707" t="s">
        <v>809</v>
      </c>
      <c r="W49" s="707" t="s">
        <v>854</v>
      </c>
    </row>
    <row r="50" spans="1:36">
      <c r="B50" s="707" t="s">
        <v>855</v>
      </c>
      <c r="E50" s="708"/>
      <c r="Y50" s="707" t="s">
        <v>809</v>
      </c>
      <c r="AB50" s="707" t="s">
        <v>809</v>
      </c>
      <c r="AD50" s="707">
        <v>0</v>
      </c>
    </row>
    <row r="51" spans="1:36">
      <c r="A51" s="707">
        <v>0.67708333333333337</v>
      </c>
      <c r="B51" s="707" t="s">
        <v>856</v>
      </c>
      <c r="D51" s="707" t="s">
        <v>857</v>
      </c>
      <c r="E51" s="708"/>
      <c r="G51" s="707" t="s">
        <v>857</v>
      </c>
      <c r="I51" s="707" t="s">
        <v>858</v>
      </c>
      <c r="K51" s="707" t="s">
        <v>857</v>
      </c>
      <c r="N51" s="707" t="s">
        <v>857</v>
      </c>
      <c r="R51" s="707" t="s">
        <v>857</v>
      </c>
      <c r="U51" s="707" t="s">
        <v>857</v>
      </c>
      <c r="Y51" s="707" t="s">
        <v>809</v>
      </c>
      <c r="AB51" s="707" t="s">
        <v>809</v>
      </c>
      <c r="AD51" s="707">
        <v>0</v>
      </c>
    </row>
    <row r="52" spans="1:36">
      <c r="A52" s="707">
        <v>0.68333333333333324</v>
      </c>
      <c r="B52" s="707" t="s">
        <v>856</v>
      </c>
      <c r="D52" s="707" t="s">
        <v>857</v>
      </c>
      <c r="E52" s="708"/>
      <c r="G52" s="707" t="s">
        <v>857</v>
      </c>
      <c r="I52" s="707" t="s">
        <v>859</v>
      </c>
      <c r="K52" s="707" t="s">
        <v>857</v>
      </c>
      <c r="N52" s="707" t="s">
        <v>857</v>
      </c>
      <c r="P52" s="707" t="s">
        <v>859</v>
      </c>
      <c r="R52" s="707" t="s">
        <v>857</v>
      </c>
      <c r="U52" s="707" t="s">
        <v>857</v>
      </c>
      <c r="Y52" s="707" t="s">
        <v>809</v>
      </c>
      <c r="AB52" s="707" t="s">
        <v>809</v>
      </c>
      <c r="AD52" s="707">
        <v>0</v>
      </c>
      <c r="AJ52" s="707" t="s">
        <v>809</v>
      </c>
    </row>
    <row r="53" spans="1:36">
      <c r="B53" s="707" t="s">
        <v>859</v>
      </c>
      <c r="D53" s="707" t="s">
        <v>857</v>
      </c>
      <c r="E53" s="708"/>
      <c r="G53" s="707" t="s">
        <v>857</v>
      </c>
      <c r="I53" s="707" t="s">
        <v>859</v>
      </c>
      <c r="K53" s="707" t="s">
        <v>857</v>
      </c>
      <c r="N53" s="707" t="s">
        <v>857</v>
      </c>
      <c r="P53" s="707" t="s">
        <v>860</v>
      </c>
      <c r="R53" s="707" t="s">
        <v>857</v>
      </c>
      <c r="U53" s="707" t="s">
        <v>857</v>
      </c>
      <c r="Y53" s="707" t="s">
        <v>809</v>
      </c>
      <c r="AB53" s="707" t="s">
        <v>809</v>
      </c>
      <c r="AD53" s="707">
        <v>0</v>
      </c>
    </row>
    <row r="54" spans="1:36">
      <c r="A54" s="707">
        <v>0.68958333333333333</v>
      </c>
      <c r="D54" s="707" t="s">
        <v>857</v>
      </c>
      <c r="E54" s="708"/>
      <c r="G54" s="707" t="s">
        <v>857</v>
      </c>
      <c r="I54" s="707" t="s">
        <v>660</v>
      </c>
      <c r="K54" s="707" t="s">
        <v>857</v>
      </c>
      <c r="N54" s="707" t="s">
        <v>857</v>
      </c>
      <c r="P54" s="707" t="s">
        <v>652</v>
      </c>
      <c r="R54" s="707" t="s">
        <v>857</v>
      </c>
      <c r="U54" s="707" t="s">
        <v>857</v>
      </c>
      <c r="Y54" s="707" t="s">
        <v>809</v>
      </c>
      <c r="AB54" s="707" t="s">
        <v>809</v>
      </c>
      <c r="AD54" s="707">
        <v>0</v>
      </c>
    </row>
    <row r="55" spans="1:36">
      <c r="E55" s="708"/>
      <c r="Y55" s="707" t="s">
        <v>809</v>
      </c>
      <c r="AB55" s="707" t="s">
        <v>809</v>
      </c>
      <c r="AD55" s="707">
        <v>0</v>
      </c>
    </row>
    <row r="56" spans="1:36">
      <c r="E56" s="708"/>
      <c r="R56" s="707" t="s">
        <v>809</v>
      </c>
      <c r="U56" s="707" t="s">
        <v>809</v>
      </c>
      <c r="Y56" s="707" t="s">
        <v>809</v>
      </c>
      <c r="AB56" s="707" t="s">
        <v>809</v>
      </c>
      <c r="AD56" s="707">
        <v>0</v>
      </c>
    </row>
    <row r="57" spans="1:36">
      <c r="B57" s="707" t="s">
        <v>110</v>
      </c>
      <c r="C57" s="707">
        <v>0</v>
      </c>
      <c r="D57" s="707" t="s">
        <v>861</v>
      </c>
      <c r="E57" s="708"/>
      <c r="G57" s="707" t="s">
        <v>809</v>
      </c>
      <c r="I57" s="707" t="s">
        <v>843</v>
      </c>
      <c r="K57" s="707" t="s">
        <v>809</v>
      </c>
      <c r="N57" s="707" t="s">
        <v>809</v>
      </c>
      <c r="P57" s="707" t="s">
        <v>843</v>
      </c>
      <c r="R57" s="707" t="s">
        <v>809</v>
      </c>
      <c r="U57" s="707" t="s">
        <v>809</v>
      </c>
      <c r="W57" s="707" t="s">
        <v>843</v>
      </c>
      <c r="Y57" s="707" t="s">
        <v>809</v>
      </c>
      <c r="AB57" s="707" t="s">
        <v>809</v>
      </c>
      <c r="AD57" s="707" t="s">
        <v>843</v>
      </c>
    </row>
    <row r="58" spans="1:36">
      <c r="B58" s="707" t="s">
        <v>150</v>
      </c>
      <c r="C58" s="707">
        <v>0</v>
      </c>
      <c r="D58" s="707" t="s">
        <v>861</v>
      </c>
      <c r="E58" s="708"/>
      <c r="G58" s="707" t="s">
        <v>809</v>
      </c>
      <c r="I58" s="707" t="s">
        <v>844</v>
      </c>
      <c r="K58" s="707" t="s">
        <v>809</v>
      </c>
      <c r="N58" s="707" t="s">
        <v>809</v>
      </c>
      <c r="P58" s="707" t="s">
        <v>844</v>
      </c>
      <c r="R58" s="707" t="s">
        <v>809</v>
      </c>
      <c r="U58" s="707" t="s">
        <v>809</v>
      </c>
      <c r="W58" s="707" t="s">
        <v>844</v>
      </c>
      <c r="Y58" s="707" t="s">
        <v>809</v>
      </c>
      <c r="AB58" s="707" t="s">
        <v>809</v>
      </c>
      <c r="AD58" s="707" t="s">
        <v>844</v>
      </c>
    </row>
    <row r="59" spans="1:36">
      <c r="B59" s="707" t="s">
        <v>151</v>
      </c>
      <c r="C59" s="707">
        <v>0</v>
      </c>
      <c r="D59" s="707" t="s">
        <v>861</v>
      </c>
      <c r="E59" s="708"/>
      <c r="G59" s="707" t="s">
        <v>809</v>
      </c>
      <c r="I59" s="707" t="s">
        <v>845</v>
      </c>
      <c r="K59" s="707" t="s">
        <v>809</v>
      </c>
      <c r="N59" s="707" t="s">
        <v>809</v>
      </c>
      <c r="P59" s="707" t="s">
        <v>845</v>
      </c>
      <c r="R59" s="707" t="s">
        <v>809</v>
      </c>
      <c r="U59" s="707" t="s">
        <v>809</v>
      </c>
      <c r="W59" s="707" t="s">
        <v>845</v>
      </c>
      <c r="Y59" s="707" t="s">
        <v>809</v>
      </c>
      <c r="AB59" s="707" t="s">
        <v>809</v>
      </c>
      <c r="AD59" s="707" t="s">
        <v>845</v>
      </c>
    </row>
    <row r="60" spans="1:36">
      <c r="B60" s="707" t="s">
        <v>426</v>
      </c>
      <c r="E60" s="708"/>
    </row>
    <row r="61" spans="1:36">
      <c r="B61" s="707" t="s">
        <v>83</v>
      </c>
      <c r="D61" s="707" t="s">
        <v>857</v>
      </c>
      <c r="E61" s="708"/>
      <c r="G61" s="707" t="s">
        <v>857</v>
      </c>
      <c r="I61" s="707" t="s">
        <v>862</v>
      </c>
      <c r="K61" s="707" t="s">
        <v>857</v>
      </c>
      <c r="N61" s="707" t="s">
        <v>857</v>
      </c>
      <c r="P61" s="707" t="s">
        <v>862</v>
      </c>
      <c r="R61" s="707" t="s">
        <v>857</v>
      </c>
      <c r="U61" s="707" t="s">
        <v>857</v>
      </c>
      <c r="W61" s="707" t="s">
        <v>862</v>
      </c>
      <c r="Y61" s="707" t="s">
        <v>857</v>
      </c>
      <c r="AB61" s="707" t="s">
        <v>857</v>
      </c>
      <c r="AD61" s="707" t="s">
        <v>862</v>
      </c>
    </row>
    <row r="62" spans="1:36">
      <c r="B62" s="707" t="s">
        <v>84</v>
      </c>
      <c r="D62" s="707" t="s">
        <v>857</v>
      </c>
      <c r="E62" s="708"/>
      <c r="G62" s="707" t="s">
        <v>857</v>
      </c>
      <c r="I62" s="707" t="s">
        <v>863</v>
      </c>
      <c r="K62" s="707" t="s">
        <v>857</v>
      </c>
      <c r="N62" s="707" t="s">
        <v>857</v>
      </c>
      <c r="P62" s="707" t="s">
        <v>863</v>
      </c>
      <c r="R62" s="707" t="s">
        <v>857</v>
      </c>
      <c r="U62" s="707" t="s">
        <v>857</v>
      </c>
      <c r="W62" s="707" t="s">
        <v>863</v>
      </c>
      <c r="Y62" s="707" t="s">
        <v>857</v>
      </c>
      <c r="AB62" s="707" t="s">
        <v>857</v>
      </c>
      <c r="AD62" s="707" t="s">
        <v>863</v>
      </c>
    </row>
    <row r="63" spans="1:36">
      <c r="B63" s="707" t="s">
        <v>864</v>
      </c>
      <c r="D63" s="707" t="s">
        <v>857</v>
      </c>
      <c r="E63" s="708"/>
      <c r="G63" s="707" t="s">
        <v>857</v>
      </c>
      <c r="I63" s="707" t="s">
        <v>864</v>
      </c>
      <c r="K63" s="707" t="s">
        <v>857</v>
      </c>
      <c r="N63" s="707" t="s">
        <v>857</v>
      </c>
      <c r="P63" s="707" t="s">
        <v>864</v>
      </c>
      <c r="R63" s="707" t="s">
        <v>857</v>
      </c>
      <c r="U63" s="707" t="s">
        <v>857</v>
      </c>
      <c r="W63" s="707" t="s">
        <v>864</v>
      </c>
      <c r="Y63" s="707" t="s">
        <v>857</v>
      </c>
      <c r="AB63" s="707" t="s">
        <v>857</v>
      </c>
      <c r="AD63" s="707" t="s">
        <v>864</v>
      </c>
    </row>
    <row r="64" spans="1:36">
      <c r="B64" s="707" t="s">
        <v>85</v>
      </c>
      <c r="D64" s="707" t="s">
        <v>857</v>
      </c>
      <c r="E64" s="708"/>
      <c r="G64" s="707" t="s">
        <v>857</v>
      </c>
      <c r="I64" s="707" t="s">
        <v>865</v>
      </c>
      <c r="K64" s="707" t="s">
        <v>857</v>
      </c>
      <c r="N64" s="707" t="s">
        <v>857</v>
      </c>
      <c r="P64" s="707" t="s">
        <v>865</v>
      </c>
      <c r="R64" s="707" t="s">
        <v>857</v>
      </c>
      <c r="U64" s="707" t="s">
        <v>857</v>
      </c>
      <c r="W64" s="707" t="s">
        <v>865</v>
      </c>
      <c r="Y64" s="707" t="s">
        <v>857</v>
      </c>
      <c r="AB64" s="707" t="s">
        <v>857</v>
      </c>
      <c r="AD64" s="707" t="s">
        <v>865</v>
      </c>
    </row>
    <row r="65" spans="2:30">
      <c r="B65" s="707" t="s">
        <v>652</v>
      </c>
      <c r="D65" s="707" t="s">
        <v>857</v>
      </c>
      <c r="E65" s="708"/>
      <c r="G65" s="707" t="s">
        <v>857</v>
      </c>
      <c r="I65" s="707" t="s">
        <v>660</v>
      </c>
      <c r="K65" s="707" t="s">
        <v>857</v>
      </c>
      <c r="N65" s="707" t="s">
        <v>857</v>
      </c>
      <c r="R65" s="707" t="s">
        <v>857</v>
      </c>
      <c r="U65" s="707" t="s">
        <v>857</v>
      </c>
      <c r="Y65" s="707" t="s">
        <v>857</v>
      </c>
      <c r="AB65" s="707" t="s">
        <v>857</v>
      </c>
      <c r="AD65" s="707">
        <v>0</v>
      </c>
    </row>
    <row r="66" spans="2:30">
      <c r="E66" s="708"/>
      <c r="Y66" s="707" t="s">
        <v>857</v>
      </c>
      <c r="AB66" s="707" t="s">
        <v>857</v>
      </c>
    </row>
    <row r="67" spans="2:30">
      <c r="D67" s="707" t="s">
        <v>857</v>
      </c>
      <c r="E67" s="708"/>
      <c r="G67" s="707" t="s">
        <v>857</v>
      </c>
      <c r="I67" s="707" t="s">
        <v>651</v>
      </c>
      <c r="J67" s="707" t="s">
        <v>866</v>
      </c>
      <c r="K67" s="707" t="s">
        <v>857</v>
      </c>
      <c r="M67" s="707" t="s">
        <v>866</v>
      </c>
      <c r="N67" s="707" t="s">
        <v>857</v>
      </c>
      <c r="P67" s="707" t="s">
        <v>590</v>
      </c>
      <c r="Q67" s="707" t="s">
        <v>866</v>
      </c>
      <c r="R67" s="707" t="s">
        <v>857</v>
      </c>
      <c r="T67" s="707" t="s">
        <v>866</v>
      </c>
      <c r="U67" s="707" t="s">
        <v>857</v>
      </c>
      <c r="Y67" s="707" t="s">
        <v>857</v>
      </c>
      <c r="AB67" s="707" t="s">
        <v>857</v>
      </c>
    </row>
    <row r="68" spans="2:30">
      <c r="D68" s="707" t="s">
        <v>857</v>
      </c>
      <c r="E68" s="708"/>
      <c r="G68" s="707" t="s">
        <v>857</v>
      </c>
      <c r="J68" s="707" t="s">
        <v>867</v>
      </c>
      <c r="M68" s="707" t="s">
        <v>867</v>
      </c>
      <c r="Q68" s="707" t="s">
        <v>867</v>
      </c>
      <c r="T68" s="707" t="s">
        <v>867</v>
      </c>
      <c r="Y68" s="707" t="s">
        <v>857</v>
      </c>
      <c r="AB68" s="707" t="s">
        <v>857</v>
      </c>
    </row>
    <row r="69" spans="2:30">
      <c r="D69" s="707" t="s">
        <v>857</v>
      </c>
      <c r="E69" s="708"/>
      <c r="G69" s="707" t="s">
        <v>857</v>
      </c>
      <c r="J69" s="707" t="s">
        <v>868</v>
      </c>
      <c r="M69" s="707" t="s">
        <v>868</v>
      </c>
      <c r="Q69" s="707" t="s">
        <v>868</v>
      </c>
      <c r="T69" s="707" t="s">
        <v>868</v>
      </c>
      <c r="Y69" s="707" t="s">
        <v>857</v>
      </c>
      <c r="AB69" s="707" t="s">
        <v>857</v>
      </c>
    </row>
    <row r="70" spans="2:30">
      <c r="D70" s="707" t="s">
        <v>857</v>
      </c>
      <c r="E70" s="708"/>
      <c r="G70" s="707" t="s">
        <v>857</v>
      </c>
      <c r="J70" s="707" t="s">
        <v>857</v>
      </c>
      <c r="M70" s="707" t="s">
        <v>857</v>
      </c>
      <c r="R70" s="707" t="s">
        <v>857</v>
      </c>
      <c r="U70" s="707" t="s">
        <v>857</v>
      </c>
      <c r="Y70" s="707" t="s">
        <v>857</v>
      </c>
      <c r="AB70" s="707" t="s">
        <v>857</v>
      </c>
    </row>
    <row r="71" spans="2:30">
      <c r="B71" s="707" t="s">
        <v>105</v>
      </c>
      <c r="C71" s="707" t="s">
        <v>107</v>
      </c>
      <c r="D71" s="707" t="s">
        <v>857</v>
      </c>
      <c r="E71" s="708"/>
      <c r="G71" s="707" t="s">
        <v>857</v>
      </c>
      <c r="J71" s="707" t="s">
        <v>857</v>
      </c>
      <c r="M71" s="707" t="s">
        <v>857</v>
      </c>
      <c r="P71" s="707" t="s">
        <v>857</v>
      </c>
      <c r="R71" s="707" t="s">
        <v>857</v>
      </c>
      <c r="U71" s="707" t="s">
        <v>857</v>
      </c>
      <c r="Y71" s="707" t="s">
        <v>857</v>
      </c>
      <c r="AB71" s="707" t="s">
        <v>857</v>
      </c>
    </row>
    <row r="72" spans="2:30">
      <c r="B72" s="707" t="s">
        <v>167</v>
      </c>
      <c r="C72" s="707" t="s">
        <v>174</v>
      </c>
      <c r="D72" s="707" t="s">
        <v>857</v>
      </c>
      <c r="E72" s="708"/>
      <c r="G72" s="707" t="s">
        <v>857</v>
      </c>
      <c r="J72" s="707" t="s">
        <v>857</v>
      </c>
      <c r="M72" s="707" t="s">
        <v>857</v>
      </c>
      <c r="P72" s="707" t="s">
        <v>857</v>
      </c>
      <c r="R72" s="707" t="s">
        <v>857</v>
      </c>
      <c r="U72" s="707" t="s">
        <v>857</v>
      </c>
      <c r="W72" s="707" t="s">
        <v>857</v>
      </c>
      <c r="Y72" s="707" t="s">
        <v>857</v>
      </c>
      <c r="AB72" s="707" t="s">
        <v>857</v>
      </c>
      <c r="AD72" s="707" t="s">
        <v>857</v>
      </c>
    </row>
    <row r="73" spans="2:30">
      <c r="B73" s="707" t="s">
        <v>168</v>
      </c>
      <c r="C73" s="707" t="s">
        <v>175</v>
      </c>
      <c r="D73" s="707" t="s">
        <v>857</v>
      </c>
      <c r="E73" s="708"/>
      <c r="G73" s="707" t="s">
        <v>857</v>
      </c>
      <c r="J73" s="707" t="s">
        <v>857</v>
      </c>
      <c r="M73" s="707" t="s">
        <v>857</v>
      </c>
      <c r="P73" s="707" t="s">
        <v>857</v>
      </c>
      <c r="Q73" s="707" t="s">
        <v>152</v>
      </c>
      <c r="R73" s="707" t="s">
        <v>857</v>
      </c>
      <c r="U73" s="707" t="s">
        <v>857</v>
      </c>
      <c r="V73" s="707">
        <v>5</v>
      </c>
      <c r="W73" s="707" t="s">
        <v>857</v>
      </c>
      <c r="X73" s="707" t="s">
        <v>152</v>
      </c>
      <c r="Y73" s="707" t="s">
        <v>857</v>
      </c>
      <c r="AB73" s="707" t="s">
        <v>857</v>
      </c>
      <c r="AC73" s="707">
        <v>5</v>
      </c>
      <c r="AD73" s="707" t="s">
        <v>857</v>
      </c>
    </row>
    <row r="74" spans="2:30">
      <c r="B74" s="707" t="s">
        <v>169</v>
      </c>
      <c r="C74" s="707" t="s">
        <v>176</v>
      </c>
      <c r="D74" s="707" t="s">
        <v>857</v>
      </c>
      <c r="E74" s="708"/>
      <c r="G74" s="707" t="s">
        <v>857</v>
      </c>
      <c r="J74" s="707" t="s">
        <v>857</v>
      </c>
      <c r="M74" s="707" t="s">
        <v>857</v>
      </c>
      <c r="P74" s="707" t="s">
        <v>857</v>
      </c>
      <c r="Q74" s="707" t="s">
        <v>153</v>
      </c>
      <c r="R74" s="707" t="s">
        <v>857</v>
      </c>
      <c r="U74" s="707" t="s">
        <v>857</v>
      </c>
      <c r="V74" s="707">
        <v>6</v>
      </c>
      <c r="W74" s="707" t="s">
        <v>857</v>
      </c>
      <c r="X74" s="707" t="s">
        <v>153</v>
      </c>
      <c r="Y74" s="707" t="s">
        <v>857</v>
      </c>
      <c r="AB74" s="707" t="s">
        <v>857</v>
      </c>
      <c r="AC74" s="707">
        <v>6</v>
      </c>
      <c r="AD74" s="707" t="s">
        <v>857</v>
      </c>
    </row>
    <row r="75" spans="2:30">
      <c r="B75" s="707" t="s">
        <v>170</v>
      </c>
      <c r="C75" s="707" t="s">
        <v>177</v>
      </c>
      <c r="D75" s="707" t="s">
        <v>857</v>
      </c>
      <c r="E75" s="708"/>
      <c r="G75" s="707" t="s">
        <v>857</v>
      </c>
      <c r="J75" s="707" t="s">
        <v>857</v>
      </c>
      <c r="M75" s="707" t="s">
        <v>857</v>
      </c>
      <c r="P75" s="707" t="s">
        <v>857</v>
      </c>
      <c r="Q75" s="707" t="s">
        <v>179</v>
      </c>
      <c r="R75" s="707" t="s">
        <v>857</v>
      </c>
      <c r="U75" s="707" t="s">
        <v>857</v>
      </c>
      <c r="V75" s="707">
        <v>8</v>
      </c>
      <c r="W75" s="707" t="s">
        <v>857</v>
      </c>
      <c r="X75" s="707" t="s">
        <v>179</v>
      </c>
      <c r="Y75" s="707" t="s">
        <v>857</v>
      </c>
      <c r="AB75" s="707" t="s">
        <v>857</v>
      </c>
      <c r="AC75" s="707">
        <v>8</v>
      </c>
      <c r="AD75" s="707" t="s">
        <v>857</v>
      </c>
    </row>
    <row r="76" spans="2:30">
      <c r="B76" s="707" t="s">
        <v>171</v>
      </c>
      <c r="C76" s="707" t="s">
        <v>178</v>
      </c>
      <c r="D76" s="707" t="s">
        <v>857</v>
      </c>
      <c r="E76" s="708"/>
      <c r="G76" s="707" t="s">
        <v>857</v>
      </c>
      <c r="J76" s="707" t="s">
        <v>857</v>
      </c>
      <c r="M76" s="707" t="s">
        <v>857</v>
      </c>
      <c r="P76" s="707" t="s">
        <v>857</v>
      </c>
      <c r="Q76" s="707" t="s">
        <v>869</v>
      </c>
      <c r="R76" s="707" t="s">
        <v>857</v>
      </c>
      <c r="U76" s="707" t="s">
        <v>857</v>
      </c>
      <c r="V76" s="707">
        <v>1</v>
      </c>
      <c r="W76" s="707" t="s">
        <v>857</v>
      </c>
      <c r="X76" s="707" t="s">
        <v>869</v>
      </c>
      <c r="Y76" s="707" t="s">
        <v>857</v>
      </c>
      <c r="AB76" s="707" t="s">
        <v>857</v>
      </c>
      <c r="AC76" s="707">
        <v>1</v>
      </c>
      <c r="AD76" s="707" t="s">
        <v>857</v>
      </c>
    </row>
    <row r="77" spans="2:30">
      <c r="B77" s="707" t="s">
        <v>172</v>
      </c>
      <c r="C77" s="707" t="s">
        <v>365</v>
      </c>
      <c r="D77" s="707" t="s">
        <v>857</v>
      </c>
      <c r="E77" s="708"/>
      <c r="G77" s="707" t="s">
        <v>857</v>
      </c>
      <c r="J77" s="707" t="s">
        <v>857</v>
      </c>
      <c r="M77" s="707" t="s">
        <v>857</v>
      </c>
      <c r="P77" s="707" t="s">
        <v>857</v>
      </c>
      <c r="Q77" s="707" t="s">
        <v>870</v>
      </c>
      <c r="R77" s="707" t="s">
        <v>857</v>
      </c>
      <c r="U77" s="707" t="s">
        <v>857</v>
      </c>
      <c r="V77" s="707">
        <v>8</v>
      </c>
      <c r="W77" s="707" t="s">
        <v>857</v>
      </c>
      <c r="X77" s="707" t="s">
        <v>870</v>
      </c>
      <c r="Y77" s="707" t="s">
        <v>857</v>
      </c>
      <c r="AB77" s="707" t="s">
        <v>857</v>
      </c>
      <c r="AC77" s="707">
        <v>8</v>
      </c>
      <c r="AD77" s="707" t="s">
        <v>857</v>
      </c>
    </row>
    <row r="78" spans="2:30">
      <c r="B78" s="707" t="s">
        <v>173</v>
      </c>
      <c r="C78" s="707" t="s">
        <v>366</v>
      </c>
      <c r="D78" s="707" t="s">
        <v>857</v>
      </c>
      <c r="E78" s="708"/>
      <c r="G78" s="707" t="s">
        <v>857</v>
      </c>
      <c r="J78" s="707" t="s">
        <v>857</v>
      </c>
      <c r="M78" s="707" t="s">
        <v>857</v>
      </c>
      <c r="P78" s="707" t="s">
        <v>173</v>
      </c>
      <c r="Q78" s="707" t="s">
        <v>362</v>
      </c>
      <c r="R78" s="707" t="s">
        <v>857</v>
      </c>
      <c r="U78" s="707" t="s">
        <v>857</v>
      </c>
      <c r="V78" s="707">
        <v>6</v>
      </c>
      <c r="W78" s="707" t="s">
        <v>871</v>
      </c>
      <c r="X78" s="707" t="s">
        <v>362</v>
      </c>
      <c r="Y78" s="707" t="s">
        <v>857</v>
      </c>
      <c r="AB78" s="707" t="s">
        <v>857</v>
      </c>
      <c r="AC78" s="707">
        <v>6</v>
      </c>
      <c r="AD78" s="707" t="s">
        <v>871</v>
      </c>
    </row>
    <row r="79" spans="2:30">
      <c r="B79" s="707" t="s">
        <v>248</v>
      </c>
      <c r="C79" s="707" t="s">
        <v>367</v>
      </c>
      <c r="D79" s="707" t="s">
        <v>857</v>
      </c>
      <c r="E79" s="708"/>
      <c r="G79" s="707" t="s">
        <v>857</v>
      </c>
      <c r="J79" s="707" t="s">
        <v>857</v>
      </c>
      <c r="M79" s="707" t="s">
        <v>857</v>
      </c>
      <c r="P79" s="707" t="s">
        <v>248</v>
      </c>
      <c r="Q79" s="707" t="s">
        <v>363</v>
      </c>
      <c r="R79" s="707" t="s">
        <v>857</v>
      </c>
      <c r="U79" s="707" t="s">
        <v>857</v>
      </c>
      <c r="V79" s="707">
        <v>3</v>
      </c>
      <c r="W79" s="707" t="s">
        <v>872</v>
      </c>
      <c r="X79" s="707" t="s">
        <v>363</v>
      </c>
      <c r="Y79" s="707" t="s">
        <v>857</v>
      </c>
      <c r="AB79" s="707" t="s">
        <v>857</v>
      </c>
      <c r="AC79" s="707">
        <v>3</v>
      </c>
      <c r="AD79" s="707" t="s">
        <v>872</v>
      </c>
    </row>
    <row r="80" spans="2:30">
      <c r="B80" s="707" t="s">
        <v>369</v>
      </c>
      <c r="C80" s="707" t="s">
        <v>368</v>
      </c>
      <c r="D80" s="707" t="s">
        <v>857</v>
      </c>
      <c r="E80" s="708"/>
      <c r="G80" s="707" t="s">
        <v>857</v>
      </c>
      <c r="J80" s="707" t="s">
        <v>857</v>
      </c>
      <c r="M80" s="707" t="s">
        <v>857</v>
      </c>
      <c r="P80" s="707" t="s">
        <v>369</v>
      </c>
      <c r="Q80" s="707" t="s">
        <v>364</v>
      </c>
      <c r="R80" s="707" t="s">
        <v>857</v>
      </c>
      <c r="U80" s="707" t="s">
        <v>857</v>
      </c>
      <c r="V80" s="707">
        <v>4</v>
      </c>
      <c r="W80" s="707" t="s">
        <v>873</v>
      </c>
      <c r="X80" s="707" t="s">
        <v>364</v>
      </c>
      <c r="Y80" s="707" t="s">
        <v>857</v>
      </c>
      <c r="AB80" s="707" t="s">
        <v>857</v>
      </c>
      <c r="AC80" s="707">
        <v>4</v>
      </c>
      <c r="AD80" s="707" t="s">
        <v>873</v>
      </c>
    </row>
    <row r="81" spans="2:30">
      <c r="B81" s="707" t="s">
        <v>370</v>
      </c>
      <c r="C81" s="707" t="s">
        <v>403</v>
      </c>
      <c r="D81" s="707" t="s">
        <v>857</v>
      </c>
      <c r="E81" s="708"/>
      <c r="G81" s="707" t="s">
        <v>857</v>
      </c>
      <c r="J81" s="707" t="s">
        <v>857</v>
      </c>
      <c r="M81" s="707" t="s">
        <v>857</v>
      </c>
      <c r="P81" s="707" t="s">
        <v>874</v>
      </c>
      <c r="Q81" s="707" t="s">
        <v>875</v>
      </c>
      <c r="R81" s="707" t="s">
        <v>857</v>
      </c>
      <c r="U81" s="707" t="s">
        <v>857</v>
      </c>
      <c r="V81" s="707">
        <v>9</v>
      </c>
      <c r="W81" s="707" t="s">
        <v>874</v>
      </c>
      <c r="X81" s="707" t="s">
        <v>875</v>
      </c>
      <c r="Y81" s="707" t="s">
        <v>857</v>
      </c>
      <c r="AB81" s="707" t="s">
        <v>857</v>
      </c>
      <c r="AC81" s="707">
        <v>9</v>
      </c>
      <c r="AD81" s="707" t="s">
        <v>874</v>
      </c>
    </row>
    <row r="82" spans="2:30">
      <c r="B82" s="707" t="s">
        <v>401</v>
      </c>
      <c r="C82" s="707" t="s">
        <v>402</v>
      </c>
      <c r="D82" s="707" t="s">
        <v>857</v>
      </c>
      <c r="E82" s="708"/>
      <c r="G82" s="707" t="s">
        <v>857</v>
      </c>
      <c r="J82" s="707" t="s">
        <v>857</v>
      </c>
      <c r="M82" s="707" t="s">
        <v>857</v>
      </c>
      <c r="P82" s="707" t="s">
        <v>425</v>
      </c>
      <c r="Q82" s="707" t="s">
        <v>876</v>
      </c>
      <c r="R82" s="707" t="s">
        <v>857</v>
      </c>
      <c r="U82" s="707" t="s">
        <v>857</v>
      </c>
      <c r="V82" s="707">
        <v>6</v>
      </c>
      <c r="X82" s="707" t="s">
        <v>876</v>
      </c>
      <c r="Y82" s="707" t="s">
        <v>857</v>
      </c>
      <c r="AB82" s="707" t="s">
        <v>857</v>
      </c>
      <c r="AC82" s="707">
        <v>6</v>
      </c>
      <c r="AD82" s="707">
        <v>0</v>
      </c>
    </row>
    <row r="83" spans="2:30">
      <c r="E83" s="708"/>
    </row>
    <row r="84" spans="2:30">
      <c r="E84" s="708"/>
    </row>
    <row r="86" spans="2:30">
      <c r="R86" s="707" t="s">
        <v>857</v>
      </c>
      <c r="U86" s="707" t="s">
        <v>857</v>
      </c>
      <c r="Y86" s="707" t="s">
        <v>857</v>
      </c>
      <c r="AB86" s="707" t="s">
        <v>857</v>
      </c>
    </row>
    <row r="88" spans="2:30">
      <c r="B88" s="707" t="s">
        <v>737</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CCF47-CB3A-4860-AFA7-D63C9977E392}">
  <sheetPr>
    <tabColor rgb="FFFFC000"/>
  </sheetPr>
  <dimension ref="B3:CN32"/>
  <sheetViews>
    <sheetView zoomScale="80" zoomScaleNormal="80" zoomScaleSheetLayoutView="80" workbookViewId="0">
      <selection activeCell="H4" sqref="H4:I25"/>
    </sheetView>
  </sheetViews>
  <sheetFormatPr defaultColWidth="9.25" defaultRowHeight="13.5"/>
  <cols>
    <col min="1" max="3" width="9.25" style="707"/>
    <col min="4" max="4" width="9.25" style="727" customWidth="1"/>
    <col min="5" max="6" width="9.25" style="707"/>
    <col min="7" max="7" width="9.25" style="727"/>
    <col min="8" max="9" width="9.25" style="707"/>
    <col min="10" max="10" width="9.25" style="727"/>
    <col min="11" max="16384" width="9.25" style="707"/>
  </cols>
  <sheetData>
    <row r="3" spans="2:92">
      <c r="BI3" s="707">
        <v>1</v>
      </c>
      <c r="BQ3" s="707">
        <v>1</v>
      </c>
      <c r="BY3" s="707">
        <v>1</v>
      </c>
      <c r="CG3" s="707">
        <v>1</v>
      </c>
    </row>
    <row r="4" spans="2:92">
      <c r="B4" s="707" t="s">
        <v>451</v>
      </c>
      <c r="C4" s="707" t="s">
        <v>35</v>
      </c>
      <c r="D4" s="727" t="str">
        <f>B4&amp;C4</f>
        <v>A1A2</v>
      </c>
      <c r="E4" s="707" t="s">
        <v>464</v>
      </c>
      <c r="F4" s="707" t="s">
        <v>713</v>
      </c>
      <c r="G4" s="727" t="str">
        <f>E4&amp;F4</f>
        <v>D1D8</v>
      </c>
      <c r="H4" s="707" t="s">
        <v>94</v>
      </c>
      <c r="I4" s="707" t="s">
        <v>702</v>
      </c>
      <c r="J4" s="727" t="str">
        <f>H4&amp;I4</f>
        <v>C5C7</v>
      </c>
      <c r="N4" s="707" t="b">
        <f>EXACT($B4,C4)</f>
        <v>0</v>
      </c>
      <c r="O4" s="707" t="b">
        <f>EXACT($B4,E4)</f>
        <v>0</v>
      </c>
      <c r="Q4" s="707" t="b">
        <f t="shared" ref="Q4" si="0">EXACT($B4,F4)</f>
        <v>0</v>
      </c>
      <c r="R4" s="707" t="b">
        <f>EXACT($B4,H4)</f>
        <v>0</v>
      </c>
      <c r="S4" s="707" t="b">
        <f>EXACT($B4,I4)</f>
        <v>0</v>
      </c>
      <c r="T4" s="707" t="b">
        <f>EXACT($C4,E4)</f>
        <v>0</v>
      </c>
      <c r="U4" s="707" t="b">
        <f>EXACT($C4,F4)</f>
        <v>0</v>
      </c>
      <c r="V4" s="707" t="b">
        <f>EXACT($C4,H4)</f>
        <v>0</v>
      </c>
      <c r="W4" s="707" t="b">
        <f>EXACT($C4,I4)</f>
        <v>0</v>
      </c>
      <c r="X4" s="707" t="b">
        <f>EXACT($E4,F4)</f>
        <v>0</v>
      </c>
      <c r="Y4" s="707" t="b">
        <f>EXACT($E4,H4)</f>
        <v>0</v>
      </c>
      <c r="Z4" s="707" t="b">
        <f>EXACT($E4,I4)</f>
        <v>0</v>
      </c>
      <c r="AA4" s="707" t="b">
        <f>EXACT($F4,H4)</f>
        <v>0</v>
      </c>
      <c r="AB4" s="707" t="b">
        <f>EXACT($F4,I4)</f>
        <v>0</v>
      </c>
      <c r="AC4" s="707" t="b">
        <f>EXACT(H4,I4)</f>
        <v>0</v>
      </c>
      <c r="AE4" s="707" t="b">
        <f>EXACT($B4,B5)</f>
        <v>0</v>
      </c>
      <c r="AF4" s="707" t="b">
        <f>EXACT($B4,C5)</f>
        <v>0</v>
      </c>
      <c r="AG4" s="707" t="b">
        <f>EXACT($B4,E5)</f>
        <v>0</v>
      </c>
      <c r="AH4" s="707" t="b">
        <f>EXACT($B4,F5)</f>
        <v>0</v>
      </c>
      <c r="AI4" s="707" t="b">
        <f>EXACT($B4,H5)</f>
        <v>0</v>
      </c>
      <c r="AJ4" s="707" t="b">
        <f>EXACT($B4,I5)</f>
        <v>0</v>
      </c>
      <c r="AK4" s="707" t="b">
        <f>EXACT($C4,B5)</f>
        <v>0</v>
      </c>
      <c r="AL4" s="707" t="b">
        <f t="shared" ref="AL4:AO4" si="1">EXACT($C4,C5)</f>
        <v>0</v>
      </c>
      <c r="AN4" s="707" t="b">
        <f t="shared" si="1"/>
        <v>0</v>
      </c>
      <c r="AO4" s="707" t="b">
        <f t="shared" si="1"/>
        <v>0</v>
      </c>
      <c r="AQ4" s="707" t="b">
        <f t="shared" ref="AQ4" si="2">EXACT($C4,H5)</f>
        <v>0</v>
      </c>
      <c r="AR4" s="707" t="b">
        <f t="shared" ref="AR4" si="3">EXACT($C4,I5)</f>
        <v>0</v>
      </c>
      <c r="AS4" s="707" t="b">
        <f>EXACT($C4,B5)</f>
        <v>0</v>
      </c>
      <c r="AT4" s="707" t="b">
        <f t="shared" ref="AT4:AZ4" si="4">EXACT($C4,C5)</f>
        <v>0</v>
      </c>
      <c r="AV4" s="707" t="b">
        <f t="shared" si="4"/>
        <v>0</v>
      </c>
      <c r="AW4" s="707" t="b">
        <f t="shared" si="4"/>
        <v>0</v>
      </c>
      <c r="AY4" s="707" t="b">
        <f t="shared" si="4"/>
        <v>0</v>
      </c>
      <c r="AZ4" s="707" t="b">
        <f t="shared" si="4"/>
        <v>0</v>
      </c>
      <c r="BA4" s="707" t="b">
        <f>EXACT($E4,B5)</f>
        <v>0</v>
      </c>
      <c r="BB4" s="707" t="b">
        <f t="shared" ref="BB4:BH4" si="5">EXACT($E4,C5)</f>
        <v>0</v>
      </c>
      <c r="BC4" s="707" t="b">
        <f t="shared" si="5"/>
        <v>0</v>
      </c>
      <c r="BD4" s="707" t="b">
        <f t="shared" si="5"/>
        <v>0</v>
      </c>
      <c r="BE4" s="707" t="b">
        <f t="shared" si="5"/>
        <v>0</v>
      </c>
      <c r="BF4" s="707" t="b">
        <f t="shared" si="5"/>
        <v>0</v>
      </c>
      <c r="BG4" s="707" t="b">
        <f t="shared" si="5"/>
        <v>0</v>
      </c>
      <c r="BH4" s="707" t="b">
        <f t="shared" si="5"/>
        <v>0</v>
      </c>
      <c r="BI4" s="707" t="b">
        <f>EXACT($E4,B5)</f>
        <v>0</v>
      </c>
      <c r="BJ4" s="707" t="b">
        <f t="shared" ref="BJ4:BP4" si="6">EXACT($E4,C5)</f>
        <v>0</v>
      </c>
      <c r="BK4" s="707" t="b">
        <f t="shared" si="6"/>
        <v>0</v>
      </c>
      <c r="BL4" s="707" t="b">
        <f t="shared" si="6"/>
        <v>0</v>
      </c>
      <c r="BM4" s="707" t="b">
        <f t="shared" si="6"/>
        <v>0</v>
      </c>
      <c r="BN4" s="707" t="b">
        <f t="shared" si="6"/>
        <v>0</v>
      </c>
      <c r="BO4" s="707" t="b">
        <f t="shared" si="6"/>
        <v>0</v>
      </c>
      <c r="BP4" s="707" t="b">
        <f t="shared" si="6"/>
        <v>0</v>
      </c>
      <c r="BQ4" s="707" t="b">
        <f>EXACT($F4,B5)</f>
        <v>0</v>
      </c>
      <c r="BR4" s="707" t="b">
        <f t="shared" ref="BR4:BX4" si="7">EXACT($F4,C5)</f>
        <v>0</v>
      </c>
      <c r="BS4" s="707" t="b">
        <f>EXACT($I4,B5)</f>
        <v>0</v>
      </c>
      <c r="BT4" s="707" t="b">
        <f t="shared" si="7"/>
        <v>0</v>
      </c>
      <c r="BU4" s="707" t="b">
        <f t="shared" si="7"/>
        <v>0</v>
      </c>
      <c r="BV4" s="707" t="b">
        <f t="shared" si="7"/>
        <v>0</v>
      </c>
      <c r="BW4" s="707" t="b">
        <f t="shared" si="7"/>
        <v>0</v>
      </c>
      <c r="BX4" s="707" t="b">
        <f t="shared" si="7"/>
        <v>0</v>
      </c>
      <c r="BY4" s="707" t="b">
        <f>EXACT($H4,B5)</f>
        <v>0</v>
      </c>
      <c r="BZ4" s="707" t="b">
        <f t="shared" ref="BZ4:CF4" si="8">EXACT($H4,C5)</f>
        <v>0</v>
      </c>
      <c r="CA4" s="707" t="b">
        <f t="shared" si="8"/>
        <v>0</v>
      </c>
      <c r="CB4" s="707" t="b">
        <f t="shared" si="8"/>
        <v>0</v>
      </c>
      <c r="CC4" s="707" t="b">
        <f>EXACT($H4,F5)</f>
        <v>0</v>
      </c>
      <c r="CD4" s="707" t="b">
        <f t="shared" si="8"/>
        <v>0</v>
      </c>
      <c r="CE4" s="707" t="b">
        <f t="shared" si="8"/>
        <v>0</v>
      </c>
      <c r="CF4" s="707" t="b">
        <f t="shared" si="8"/>
        <v>0</v>
      </c>
      <c r="CG4" s="707" t="b">
        <f>EXACT($F4,R5)</f>
        <v>0</v>
      </c>
      <c r="CH4" s="707" t="b">
        <f t="shared" ref="CH4:CN4" si="9">EXACT($F4,S5)</f>
        <v>0</v>
      </c>
      <c r="CI4" s="707" t="b">
        <f t="shared" si="9"/>
        <v>0</v>
      </c>
      <c r="CJ4" s="707" t="b">
        <f t="shared" si="9"/>
        <v>0</v>
      </c>
      <c r="CK4" s="707" t="b">
        <f t="shared" si="9"/>
        <v>0</v>
      </c>
      <c r="CL4" s="707" t="b">
        <f t="shared" si="9"/>
        <v>0</v>
      </c>
      <c r="CM4" s="707" t="b">
        <f t="shared" si="9"/>
        <v>0</v>
      </c>
      <c r="CN4" s="707" t="b">
        <f t="shared" si="9"/>
        <v>0</v>
      </c>
    </row>
    <row r="5" spans="2:92">
      <c r="B5" s="707" t="s">
        <v>36</v>
      </c>
      <c r="C5" s="707" t="s">
        <v>37</v>
      </c>
      <c r="D5" s="727" t="str">
        <f t="shared" ref="D5:D30" si="10">B5&amp;C5</f>
        <v>A3A4</v>
      </c>
      <c r="E5" s="707" t="s">
        <v>466</v>
      </c>
      <c r="F5" s="707" t="s">
        <v>570</v>
      </c>
      <c r="G5" s="727" t="str">
        <f t="shared" ref="G5:G32" si="11">E5&amp;F5</f>
        <v>D2D6</v>
      </c>
      <c r="H5" s="707" t="s">
        <v>467</v>
      </c>
      <c r="I5" s="707" t="s">
        <v>561</v>
      </c>
      <c r="J5" s="727" t="str">
        <f t="shared" ref="J5:J32" si="12">H5&amp;I5</f>
        <v>D3D5</v>
      </c>
      <c r="N5" s="707" t="b">
        <f t="shared" ref="N5:N29" si="13">EXACT($B5,C5)</f>
        <v>0</v>
      </c>
      <c r="O5" s="707" t="b">
        <f t="shared" ref="O5:O29" si="14">EXACT($B5,E5)</f>
        <v>0</v>
      </c>
      <c r="Q5" s="707" t="b">
        <f t="shared" ref="Q5:Q29" si="15">EXACT($B5,F5)</f>
        <v>0</v>
      </c>
      <c r="R5" s="707" t="b">
        <f t="shared" ref="R5:R29" si="16">EXACT($B5,H5)</f>
        <v>0</v>
      </c>
      <c r="S5" s="707" t="b">
        <f t="shared" ref="S5:S29" si="17">EXACT($B5,I5)</f>
        <v>0</v>
      </c>
      <c r="T5" s="707" t="b">
        <f t="shared" ref="T5:T29" si="18">EXACT($C5,E5)</f>
        <v>0</v>
      </c>
      <c r="U5" s="707" t="b">
        <f t="shared" ref="U5:U29" si="19">EXACT($C5,F5)</f>
        <v>0</v>
      </c>
      <c r="V5" s="707" t="b">
        <f t="shared" ref="V5:V29" si="20">EXACT($C5,H5)</f>
        <v>0</v>
      </c>
      <c r="W5" s="707" t="b">
        <f t="shared" ref="W5:W29" si="21">EXACT($C5,I5)</f>
        <v>0</v>
      </c>
      <c r="X5" s="707" t="b">
        <f t="shared" ref="X5:X29" si="22">EXACT($E5,F5)</f>
        <v>0</v>
      </c>
      <c r="Y5" s="707" t="b">
        <f t="shared" ref="Y5:Y29" si="23">EXACT($E5,H5)</f>
        <v>0</v>
      </c>
      <c r="Z5" s="707" t="b">
        <f t="shared" ref="Z5:Z29" si="24">EXACT($E5,I5)</f>
        <v>0</v>
      </c>
      <c r="AA5" s="707" t="b">
        <f t="shared" ref="AA5:AA29" si="25">EXACT($F5,H5)</f>
        <v>0</v>
      </c>
      <c r="AB5" s="707" t="b">
        <f t="shared" ref="AB5:AB29" si="26">EXACT($F5,I5)</f>
        <v>0</v>
      </c>
      <c r="AC5" s="707" t="b">
        <f t="shared" ref="AC5:AC29" si="27">EXACT(H5,I5)</f>
        <v>0</v>
      </c>
      <c r="AE5" s="707" t="b">
        <f t="shared" ref="AE5:AE29" si="28">EXACT($B5,B6)</f>
        <v>0</v>
      </c>
      <c r="AF5" s="707" t="b">
        <f t="shared" ref="AF5:AF29" si="29">EXACT($B5,C6)</f>
        <v>0</v>
      </c>
      <c r="AG5" s="707" t="b">
        <f t="shared" ref="AG5:AG29" si="30">EXACT($B5,E6)</f>
        <v>0</v>
      </c>
      <c r="AH5" s="707" t="b">
        <f t="shared" ref="AH5:AH29" si="31">EXACT($B5,F6)</f>
        <v>0</v>
      </c>
      <c r="AI5" s="707" t="b">
        <f t="shared" ref="AI5:AI29" si="32">EXACT($B5,H6)</f>
        <v>0</v>
      </c>
      <c r="AJ5" s="707" t="b">
        <f t="shared" ref="AJ5:AJ29" si="33">EXACT($B5,I6)</f>
        <v>0</v>
      </c>
      <c r="AK5" s="707" t="b">
        <f t="shared" ref="AK5:AK29" si="34">EXACT($C5,B6)</f>
        <v>0</v>
      </c>
      <c r="AL5" s="707" t="b">
        <f t="shared" ref="AL5:AL29" si="35">EXACT($C5,C6)</f>
        <v>0</v>
      </c>
      <c r="AN5" s="707" t="b">
        <f t="shared" ref="AN5:AN29" si="36">EXACT($C5,E6)</f>
        <v>0</v>
      </c>
      <c r="AO5" s="707" t="b">
        <f t="shared" ref="AO5:AO29" si="37">EXACT($C5,F6)</f>
        <v>0</v>
      </c>
      <c r="AQ5" s="707" t="b">
        <f t="shared" ref="AQ5:AQ29" si="38">EXACT($C5,H6)</f>
        <v>0</v>
      </c>
      <c r="AR5" s="707" t="b">
        <f t="shared" ref="AR5:AR29" si="39">EXACT($C5,I6)</f>
        <v>0</v>
      </c>
      <c r="AS5" s="707" t="b">
        <f t="shared" ref="AS5:AS29" si="40">EXACT($C5,B6)</f>
        <v>0</v>
      </c>
      <c r="AT5" s="707" t="b">
        <f t="shared" ref="AT5:AT29" si="41">EXACT($C5,C6)</f>
        <v>0</v>
      </c>
      <c r="AV5" s="707" t="b">
        <f t="shared" ref="AV5:AV29" si="42">EXACT($C5,E6)</f>
        <v>0</v>
      </c>
      <c r="AW5" s="707" t="b">
        <f t="shared" ref="AW5:AW29" si="43">EXACT($C5,F6)</f>
        <v>0</v>
      </c>
      <c r="AY5" s="707" t="b">
        <f t="shared" ref="AY5:AY29" si="44">EXACT($C5,H6)</f>
        <v>0</v>
      </c>
      <c r="AZ5" s="707" t="b">
        <f t="shared" ref="AZ5:AZ29" si="45">EXACT($C5,I6)</f>
        <v>0</v>
      </c>
      <c r="BA5" s="707" t="b">
        <f t="shared" ref="BA5:BA29" si="46">EXACT($E5,B6)</f>
        <v>0</v>
      </c>
      <c r="BB5" s="707" t="b">
        <f t="shared" ref="BB5:BB29" si="47">EXACT($E5,C6)</f>
        <v>0</v>
      </c>
      <c r="BC5" s="707" t="b">
        <f t="shared" ref="BC5:BC29" si="48">EXACT($E5,D6)</f>
        <v>0</v>
      </c>
      <c r="BD5" s="707" t="b">
        <f t="shared" ref="BD5:BD29" si="49">EXACT($E5,E6)</f>
        <v>0</v>
      </c>
      <c r="BE5" s="707" t="b">
        <f t="shared" ref="BE5:BE29" si="50">EXACT($E5,F6)</f>
        <v>0</v>
      </c>
      <c r="BF5" s="707" t="b">
        <f t="shared" ref="BF5:BF29" si="51">EXACT($E5,G6)</f>
        <v>0</v>
      </c>
      <c r="BG5" s="707" t="b">
        <f>EXACT($E5,H6)</f>
        <v>0</v>
      </c>
      <c r="BH5" s="707" t="b">
        <f t="shared" ref="BH5:BH29" si="52">EXACT($E5,I6)</f>
        <v>0</v>
      </c>
      <c r="BI5" s="707" t="b">
        <f t="shared" ref="BI5:BI29" si="53">EXACT($E5,B6)</f>
        <v>0</v>
      </c>
      <c r="BJ5" s="707" t="b">
        <f t="shared" ref="BJ5:BJ29" si="54">EXACT($E5,C6)</f>
        <v>0</v>
      </c>
      <c r="BK5" s="707" t="b">
        <f t="shared" ref="BK5:BK29" si="55">EXACT($E5,D6)</f>
        <v>0</v>
      </c>
      <c r="BL5" s="707" t="b">
        <f t="shared" ref="BL5:BL29" si="56">EXACT($E5,E6)</f>
        <v>0</v>
      </c>
      <c r="BM5" s="707" t="b">
        <f t="shared" ref="BM5:BM29" si="57">EXACT($E5,F6)</f>
        <v>0</v>
      </c>
      <c r="BN5" s="707" t="b">
        <f t="shared" ref="BN5:BN29" si="58">EXACT($E5,G6)</f>
        <v>0</v>
      </c>
      <c r="BO5" s="707" t="b">
        <f>EXACT($E5,H6)</f>
        <v>0</v>
      </c>
      <c r="BP5" s="707" t="b">
        <f t="shared" ref="BP5:BP29" si="59">EXACT($E5,I6)</f>
        <v>0</v>
      </c>
      <c r="BQ5" s="707" t="b">
        <f t="shared" ref="BQ5:BQ29" si="60">EXACT($F5,B6)</f>
        <v>0</v>
      </c>
      <c r="BR5" s="707" t="b">
        <f t="shared" ref="BR5:BR29" si="61">EXACT($F5,C6)</f>
        <v>0</v>
      </c>
      <c r="BS5" s="707" t="b">
        <f t="shared" ref="BS5:BS29" si="62">EXACT($I5,B6)</f>
        <v>0</v>
      </c>
      <c r="BT5" s="707" t="b">
        <f t="shared" ref="BT5:BT29" si="63">EXACT($F5,E6)</f>
        <v>0</v>
      </c>
      <c r="BU5" s="707" t="b">
        <f t="shared" ref="BU5:BU29" si="64">EXACT($F5,F6)</f>
        <v>0</v>
      </c>
      <c r="BV5" s="707" t="b">
        <f t="shared" ref="BV5:BV29" si="65">EXACT($F5,G6)</f>
        <v>0</v>
      </c>
      <c r="BW5" s="707" t="b">
        <f t="shared" ref="BW5:BW29" si="66">EXACT($F5,H6)</f>
        <v>0</v>
      </c>
      <c r="BX5" s="707" t="b">
        <f t="shared" ref="BX5:BX29" si="67">EXACT($F5,I6)</f>
        <v>0</v>
      </c>
      <c r="BY5" s="707" t="b">
        <f t="shared" ref="BY5:BY29" si="68">EXACT($H5,B6)</f>
        <v>0</v>
      </c>
      <c r="BZ5" s="707" t="b">
        <f t="shared" ref="BZ5:BZ29" si="69">EXACT($H5,C6)</f>
        <v>0</v>
      </c>
      <c r="CA5" s="707" t="b">
        <f t="shared" ref="CA5:CA29" si="70">EXACT($H5,D6)</f>
        <v>0</v>
      </c>
      <c r="CB5" s="707" t="b">
        <f t="shared" ref="CB5:CB29" si="71">EXACT($H5,E6)</f>
        <v>0</v>
      </c>
      <c r="CC5" s="707" t="b">
        <f t="shared" ref="CC5:CC29" si="72">EXACT($H5,F6)</f>
        <v>0</v>
      </c>
      <c r="CD5" s="707" t="b">
        <f t="shared" ref="CD5:CD29" si="73">EXACT($H5,G6)</f>
        <v>0</v>
      </c>
      <c r="CE5" s="707" t="b">
        <f>EXACT($H5,H6)</f>
        <v>0</v>
      </c>
      <c r="CF5" s="707" t="b">
        <f>EXACT($H5,I6)</f>
        <v>0</v>
      </c>
      <c r="CG5" s="707" t="b">
        <f t="shared" ref="CG5:CG29" si="74">EXACT($F5,R6)</f>
        <v>0</v>
      </c>
      <c r="CH5" s="707" t="b">
        <f t="shared" ref="CH5:CH29" si="75">EXACT($F5,S6)</f>
        <v>0</v>
      </c>
      <c r="CI5" s="707" t="b">
        <f t="shared" ref="CI5:CI29" si="76">EXACT($F5,T6)</f>
        <v>0</v>
      </c>
      <c r="CJ5" s="707" t="b">
        <f t="shared" ref="CJ5:CJ29" si="77">EXACT($F5,U6)</f>
        <v>0</v>
      </c>
      <c r="CK5" s="707" t="b">
        <f t="shared" ref="CK5:CK29" si="78">EXACT($F5,V6)</f>
        <v>0</v>
      </c>
      <c r="CL5" s="707" t="b">
        <f t="shared" ref="CL5:CL29" si="79">EXACT($F5,W6)</f>
        <v>0</v>
      </c>
      <c r="CM5" s="707" t="b">
        <f t="shared" ref="CM5:CM29" si="80">EXACT($F5,X6)</f>
        <v>0</v>
      </c>
      <c r="CN5" s="707" t="b">
        <f t="shared" ref="CN5:CN29" si="81">EXACT($F5,Y6)</f>
        <v>0</v>
      </c>
    </row>
    <row r="6" spans="2:92">
      <c r="B6" s="707" t="s">
        <v>397</v>
      </c>
      <c r="C6" s="707" t="s">
        <v>398</v>
      </c>
      <c r="D6" s="727" t="str">
        <f t="shared" si="10"/>
        <v>B1B2</v>
      </c>
      <c r="E6" s="707" t="s">
        <v>98</v>
      </c>
      <c r="F6" s="707" t="s">
        <v>702</v>
      </c>
      <c r="G6" s="727" t="str">
        <f t="shared" si="11"/>
        <v>C4C7</v>
      </c>
      <c r="H6" s="707" t="s">
        <v>464</v>
      </c>
      <c r="I6" s="707" t="s">
        <v>712</v>
      </c>
      <c r="J6" s="727" t="str">
        <f t="shared" si="12"/>
        <v>D1D7</v>
      </c>
      <c r="N6" s="707" t="b">
        <f t="shared" si="13"/>
        <v>0</v>
      </c>
      <c r="O6" s="707" t="b">
        <f t="shared" si="14"/>
        <v>0</v>
      </c>
      <c r="Q6" s="707" t="b">
        <f t="shared" si="15"/>
        <v>0</v>
      </c>
      <c r="R6" s="707" t="b">
        <f t="shared" si="16"/>
        <v>0</v>
      </c>
      <c r="S6" s="707" t="b">
        <f t="shared" si="17"/>
        <v>0</v>
      </c>
      <c r="T6" s="707" t="b">
        <f t="shared" si="18"/>
        <v>0</v>
      </c>
      <c r="U6" s="707" t="b">
        <f t="shared" si="19"/>
        <v>0</v>
      </c>
      <c r="V6" s="707" t="b">
        <f t="shared" si="20"/>
        <v>0</v>
      </c>
      <c r="W6" s="707" t="b">
        <f t="shared" si="21"/>
        <v>0</v>
      </c>
      <c r="X6" s="707" t="b">
        <f t="shared" si="22"/>
        <v>0</v>
      </c>
      <c r="Y6" s="707" t="b">
        <f t="shared" si="23"/>
        <v>0</v>
      </c>
      <c r="Z6" s="707" t="b">
        <f t="shared" si="24"/>
        <v>0</v>
      </c>
      <c r="AA6" s="707" t="b">
        <f t="shared" si="25"/>
        <v>0</v>
      </c>
      <c r="AB6" s="707" t="b">
        <f t="shared" si="26"/>
        <v>0</v>
      </c>
      <c r="AC6" s="707" t="b">
        <f t="shared" si="27"/>
        <v>0</v>
      </c>
      <c r="AE6" s="707" t="b">
        <f t="shared" si="28"/>
        <v>0</v>
      </c>
      <c r="AF6" s="707" t="b">
        <f t="shared" si="29"/>
        <v>0</v>
      </c>
      <c r="AG6" s="707" t="b">
        <f t="shared" si="30"/>
        <v>0</v>
      </c>
      <c r="AH6" s="707" t="b">
        <f t="shared" si="31"/>
        <v>0</v>
      </c>
      <c r="AI6" s="707" t="b">
        <f t="shared" si="32"/>
        <v>0</v>
      </c>
      <c r="AJ6" s="707" t="b">
        <f t="shared" si="33"/>
        <v>0</v>
      </c>
      <c r="AK6" s="707" t="b">
        <f t="shared" si="34"/>
        <v>0</v>
      </c>
      <c r="AL6" s="707" t="b">
        <f t="shared" si="35"/>
        <v>0</v>
      </c>
      <c r="AN6" s="707" t="b">
        <f t="shared" si="36"/>
        <v>0</v>
      </c>
      <c r="AO6" s="707" t="b">
        <f t="shared" si="37"/>
        <v>0</v>
      </c>
      <c r="AQ6" s="707" t="b">
        <f t="shared" si="38"/>
        <v>0</v>
      </c>
      <c r="AR6" s="707" t="b">
        <f t="shared" si="39"/>
        <v>0</v>
      </c>
      <c r="AS6" s="707" t="b">
        <f t="shared" si="40"/>
        <v>0</v>
      </c>
      <c r="AT6" s="707" t="b">
        <f t="shared" si="41"/>
        <v>0</v>
      </c>
      <c r="AV6" s="707" t="b">
        <f t="shared" si="42"/>
        <v>0</v>
      </c>
      <c r="AW6" s="707" t="b">
        <f t="shared" si="43"/>
        <v>0</v>
      </c>
      <c r="AY6" s="707" t="b">
        <f t="shared" si="44"/>
        <v>0</v>
      </c>
      <c r="AZ6" s="707" t="b">
        <f t="shared" si="45"/>
        <v>0</v>
      </c>
      <c r="BA6" s="707" t="b">
        <f t="shared" si="46"/>
        <v>0</v>
      </c>
      <c r="BB6" s="707" t="b">
        <f t="shared" si="47"/>
        <v>0</v>
      </c>
      <c r="BC6" s="707" t="b">
        <f t="shared" si="48"/>
        <v>0</v>
      </c>
      <c r="BD6" s="707" t="b">
        <f t="shared" si="49"/>
        <v>0</v>
      </c>
      <c r="BE6" s="707" t="b">
        <f t="shared" si="50"/>
        <v>0</v>
      </c>
      <c r="BF6" s="707" t="b">
        <f t="shared" si="51"/>
        <v>0</v>
      </c>
      <c r="BG6" s="707" t="b">
        <f t="shared" ref="BG5:BG29" si="82">EXACT($E6,H7)</f>
        <v>0</v>
      </c>
      <c r="BH6" s="707" t="b">
        <f t="shared" si="52"/>
        <v>0</v>
      </c>
      <c r="BI6" s="707" t="b">
        <f t="shared" si="53"/>
        <v>0</v>
      </c>
      <c r="BJ6" s="707" t="b">
        <f t="shared" si="54"/>
        <v>0</v>
      </c>
      <c r="BK6" s="707" t="b">
        <f t="shared" si="55"/>
        <v>0</v>
      </c>
      <c r="BL6" s="707" t="b">
        <f t="shared" si="56"/>
        <v>0</v>
      </c>
      <c r="BM6" s="707" t="b">
        <f t="shared" si="57"/>
        <v>0</v>
      </c>
      <c r="BN6" s="707" t="b">
        <f t="shared" si="58"/>
        <v>0</v>
      </c>
      <c r="BO6" s="707" t="b">
        <f t="shared" ref="BO5:BO29" si="83">EXACT($E6,H7)</f>
        <v>0</v>
      </c>
      <c r="BP6" s="707" t="b">
        <f t="shared" si="59"/>
        <v>0</v>
      </c>
      <c r="BQ6" s="707" t="b">
        <f t="shared" si="60"/>
        <v>0</v>
      </c>
      <c r="BR6" s="707" t="b">
        <f t="shared" si="61"/>
        <v>0</v>
      </c>
      <c r="BS6" s="707" t="b">
        <f t="shared" si="62"/>
        <v>0</v>
      </c>
      <c r="BT6" s="707" t="b">
        <f t="shared" si="63"/>
        <v>0</v>
      </c>
      <c r="BU6" s="707" t="b">
        <f t="shared" si="64"/>
        <v>0</v>
      </c>
      <c r="BV6" s="707" t="b">
        <f t="shared" si="65"/>
        <v>0</v>
      </c>
      <c r="BW6" s="707" t="b">
        <f t="shared" si="66"/>
        <v>0</v>
      </c>
      <c r="BX6" s="707" t="b">
        <f t="shared" si="67"/>
        <v>0</v>
      </c>
      <c r="BY6" s="707" t="b">
        <f t="shared" si="68"/>
        <v>0</v>
      </c>
      <c r="BZ6" s="707" t="b">
        <f t="shared" si="69"/>
        <v>0</v>
      </c>
      <c r="CA6" s="707" t="b">
        <f t="shared" si="70"/>
        <v>0</v>
      </c>
      <c r="CB6" s="707" t="b">
        <f t="shared" si="71"/>
        <v>0</v>
      </c>
      <c r="CC6" s="707" t="b">
        <f t="shared" si="72"/>
        <v>0</v>
      </c>
      <c r="CD6" s="707" t="b">
        <f t="shared" si="73"/>
        <v>0</v>
      </c>
      <c r="CE6" s="707" t="b">
        <f t="shared" ref="CE5:CE29" si="84">EXACT($H6,H7)</f>
        <v>0</v>
      </c>
      <c r="CF6" s="707" t="b">
        <f t="shared" ref="CF5:CF29" si="85">EXACT($H6,I7)</f>
        <v>0</v>
      </c>
      <c r="CG6" s="707" t="b">
        <f t="shared" si="74"/>
        <v>0</v>
      </c>
      <c r="CH6" s="707" t="b">
        <f t="shared" si="75"/>
        <v>0</v>
      </c>
      <c r="CI6" s="707" t="b">
        <f t="shared" si="76"/>
        <v>0</v>
      </c>
      <c r="CJ6" s="707" t="b">
        <f t="shared" si="77"/>
        <v>0</v>
      </c>
      <c r="CK6" s="707" t="b">
        <f t="shared" si="78"/>
        <v>0</v>
      </c>
      <c r="CL6" s="707" t="b">
        <f t="shared" si="79"/>
        <v>0</v>
      </c>
      <c r="CM6" s="707" t="b">
        <f t="shared" si="80"/>
        <v>0</v>
      </c>
      <c r="CN6" s="707" t="b">
        <f t="shared" si="81"/>
        <v>0</v>
      </c>
    </row>
    <row r="7" spans="2:92">
      <c r="B7" s="707" t="s">
        <v>451</v>
      </c>
      <c r="C7" s="707" t="s">
        <v>37</v>
      </c>
      <c r="D7" s="727" t="str">
        <f t="shared" si="10"/>
        <v>A1A4</v>
      </c>
      <c r="E7" s="707" t="s">
        <v>463</v>
      </c>
      <c r="F7" s="707" t="s">
        <v>109</v>
      </c>
      <c r="G7" s="727" t="str">
        <f t="shared" si="11"/>
        <v>C2C6</v>
      </c>
      <c r="H7" s="707" t="s">
        <v>467</v>
      </c>
      <c r="I7" s="707" t="s">
        <v>465</v>
      </c>
      <c r="J7" s="727" t="str">
        <f t="shared" si="12"/>
        <v>D3D4</v>
      </c>
      <c r="N7" s="707" t="b">
        <f t="shared" si="13"/>
        <v>0</v>
      </c>
      <c r="O7" s="707" t="b">
        <f t="shared" si="14"/>
        <v>0</v>
      </c>
      <c r="Q7" s="707" t="b">
        <f t="shared" si="15"/>
        <v>0</v>
      </c>
      <c r="R7" s="707" t="b">
        <f t="shared" si="16"/>
        <v>0</v>
      </c>
      <c r="S7" s="707" t="b">
        <f t="shared" si="17"/>
        <v>0</v>
      </c>
      <c r="T7" s="707" t="b">
        <f t="shared" si="18"/>
        <v>0</v>
      </c>
      <c r="U7" s="707" t="b">
        <f t="shared" si="19"/>
        <v>0</v>
      </c>
      <c r="V7" s="707" t="b">
        <f t="shared" si="20"/>
        <v>0</v>
      </c>
      <c r="W7" s="707" t="b">
        <f t="shared" si="21"/>
        <v>0</v>
      </c>
      <c r="X7" s="707" t="b">
        <f t="shared" si="22"/>
        <v>0</v>
      </c>
      <c r="Y7" s="707" t="b">
        <f t="shared" si="23"/>
        <v>0</v>
      </c>
      <c r="Z7" s="707" t="b">
        <f t="shared" si="24"/>
        <v>0</v>
      </c>
      <c r="AA7" s="707" t="b">
        <f t="shared" si="25"/>
        <v>0</v>
      </c>
      <c r="AB7" s="707" t="b">
        <f t="shared" si="26"/>
        <v>0</v>
      </c>
      <c r="AC7" s="707" t="b">
        <f t="shared" si="27"/>
        <v>0</v>
      </c>
      <c r="AE7" s="707" t="b">
        <f t="shared" si="28"/>
        <v>0</v>
      </c>
      <c r="AF7" s="707" t="b">
        <f t="shared" si="29"/>
        <v>0</v>
      </c>
      <c r="AG7" s="707" t="b">
        <f t="shared" si="30"/>
        <v>0</v>
      </c>
      <c r="AH7" s="707" t="b">
        <f t="shared" si="31"/>
        <v>0</v>
      </c>
      <c r="AI7" s="707" t="b">
        <f t="shared" si="32"/>
        <v>0</v>
      </c>
      <c r="AJ7" s="707" t="b">
        <f t="shared" si="33"/>
        <v>0</v>
      </c>
      <c r="AK7" s="707" t="b">
        <f t="shared" si="34"/>
        <v>0</v>
      </c>
      <c r="AL7" s="707" t="b">
        <f t="shared" si="35"/>
        <v>0</v>
      </c>
      <c r="AN7" s="707" t="b">
        <f t="shared" si="36"/>
        <v>0</v>
      </c>
      <c r="AO7" s="707" t="b">
        <f t="shared" si="37"/>
        <v>0</v>
      </c>
      <c r="AQ7" s="707" t="b">
        <f t="shared" si="38"/>
        <v>0</v>
      </c>
      <c r="AR7" s="707" t="b">
        <f t="shared" si="39"/>
        <v>0</v>
      </c>
      <c r="AS7" s="707" t="b">
        <f t="shared" si="40"/>
        <v>0</v>
      </c>
      <c r="AT7" s="707" t="b">
        <f t="shared" si="41"/>
        <v>0</v>
      </c>
      <c r="AV7" s="707" t="b">
        <f t="shared" si="42"/>
        <v>0</v>
      </c>
      <c r="AW7" s="707" t="b">
        <f t="shared" si="43"/>
        <v>0</v>
      </c>
      <c r="AY7" s="707" t="b">
        <f t="shared" si="44"/>
        <v>0</v>
      </c>
      <c r="AZ7" s="707" t="b">
        <f t="shared" si="45"/>
        <v>0</v>
      </c>
      <c r="BA7" s="707" t="b">
        <f t="shared" si="46"/>
        <v>0</v>
      </c>
      <c r="BB7" s="707" t="b">
        <f t="shared" si="47"/>
        <v>0</v>
      </c>
      <c r="BC7" s="707" t="b">
        <f t="shared" si="48"/>
        <v>0</v>
      </c>
      <c r="BD7" s="707" t="b">
        <f t="shared" si="49"/>
        <v>0</v>
      </c>
      <c r="BE7" s="707" t="b">
        <f t="shared" si="50"/>
        <v>0</v>
      </c>
      <c r="BF7" s="707" t="b">
        <f t="shared" si="51"/>
        <v>0</v>
      </c>
      <c r="BG7" s="707" t="b">
        <f t="shared" si="82"/>
        <v>0</v>
      </c>
      <c r="BH7" s="707" t="b">
        <f t="shared" si="52"/>
        <v>0</v>
      </c>
      <c r="BI7" s="707" t="b">
        <f t="shared" si="53"/>
        <v>0</v>
      </c>
      <c r="BJ7" s="707" t="b">
        <f t="shared" si="54"/>
        <v>0</v>
      </c>
      <c r="BK7" s="707" t="b">
        <f t="shared" si="55"/>
        <v>0</v>
      </c>
      <c r="BL7" s="707" t="b">
        <f t="shared" si="56"/>
        <v>0</v>
      </c>
      <c r="BM7" s="707" t="b">
        <f t="shared" si="57"/>
        <v>0</v>
      </c>
      <c r="BN7" s="707" t="b">
        <f t="shared" si="58"/>
        <v>0</v>
      </c>
      <c r="BO7" s="707" t="b">
        <f t="shared" si="83"/>
        <v>0</v>
      </c>
      <c r="BP7" s="707" t="b">
        <f t="shared" si="59"/>
        <v>0</v>
      </c>
      <c r="BQ7" s="707" t="b">
        <f t="shared" si="60"/>
        <v>0</v>
      </c>
      <c r="BR7" s="707" t="b">
        <f t="shared" si="61"/>
        <v>0</v>
      </c>
      <c r="BS7" s="707" t="b">
        <f t="shared" si="62"/>
        <v>0</v>
      </c>
      <c r="BT7" s="707" t="b">
        <f t="shared" si="63"/>
        <v>0</v>
      </c>
      <c r="BU7" s="707" t="b">
        <f t="shared" si="64"/>
        <v>0</v>
      </c>
      <c r="BV7" s="707" t="b">
        <f t="shared" si="65"/>
        <v>0</v>
      </c>
      <c r="BW7" s="707" t="b">
        <f t="shared" si="66"/>
        <v>0</v>
      </c>
      <c r="BX7" s="707" t="b">
        <f t="shared" si="67"/>
        <v>0</v>
      </c>
      <c r="BY7" s="707" t="b">
        <f t="shared" si="68"/>
        <v>0</v>
      </c>
      <c r="BZ7" s="707" t="b">
        <f t="shared" si="69"/>
        <v>0</v>
      </c>
      <c r="CA7" s="707" t="b">
        <f t="shared" si="70"/>
        <v>0</v>
      </c>
      <c r="CB7" s="707" t="b">
        <f t="shared" si="71"/>
        <v>0</v>
      </c>
      <c r="CC7" s="707" t="b">
        <f t="shared" si="72"/>
        <v>0</v>
      </c>
      <c r="CD7" s="707" t="b">
        <f t="shared" si="73"/>
        <v>0</v>
      </c>
      <c r="CE7" s="707" t="b">
        <f t="shared" si="84"/>
        <v>0</v>
      </c>
      <c r="CF7" s="707" t="b">
        <f t="shared" si="85"/>
        <v>0</v>
      </c>
      <c r="CG7" s="707" t="b">
        <f t="shared" si="74"/>
        <v>0</v>
      </c>
      <c r="CH7" s="707" t="b">
        <f t="shared" si="75"/>
        <v>0</v>
      </c>
      <c r="CI7" s="707" t="b">
        <f t="shared" si="76"/>
        <v>0</v>
      </c>
      <c r="CJ7" s="707" t="b">
        <f t="shared" si="77"/>
        <v>0</v>
      </c>
      <c r="CK7" s="707" t="b">
        <f t="shared" si="78"/>
        <v>0</v>
      </c>
      <c r="CL7" s="707" t="b">
        <f t="shared" si="79"/>
        <v>0</v>
      </c>
      <c r="CM7" s="707" t="b">
        <f t="shared" si="80"/>
        <v>0</v>
      </c>
      <c r="CN7" s="707" t="b">
        <f t="shared" si="81"/>
        <v>0</v>
      </c>
    </row>
    <row r="8" spans="2:92">
      <c r="B8" s="707" t="s">
        <v>35</v>
      </c>
      <c r="C8" s="707" t="s">
        <v>36</v>
      </c>
      <c r="D8" s="727" t="str">
        <f t="shared" si="10"/>
        <v>A2A3</v>
      </c>
      <c r="E8" s="707" t="s">
        <v>561</v>
      </c>
      <c r="F8" s="707" t="s">
        <v>570</v>
      </c>
      <c r="G8" s="727" t="str">
        <f t="shared" si="11"/>
        <v>D5D6</v>
      </c>
      <c r="H8" s="707" t="s">
        <v>466</v>
      </c>
      <c r="I8" s="707" t="s">
        <v>712</v>
      </c>
      <c r="J8" s="727" t="str">
        <f t="shared" si="12"/>
        <v>D2D7</v>
      </c>
      <c r="N8" s="707" t="b">
        <f t="shared" si="13"/>
        <v>0</v>
      </c>
      <c r="O8" s="707" t="b">
        <f t="shared" si="14"/>
        <v>0</v>
      </c>
      <c r="Q8" s="707" t="b">
        <f t="shared" si="15"/>
        <v>0</v>
      </c>
      <c r="R8" s="707" t="b">
        <f t="shared" si="16"/>
        <v>0</v>
      </c>
      <c r="S8" s="707" t="b">
        <f t="shared" si="17"/>
        <v>0</v>
      </c>
      <c r="T8" s="707" t="b">
        <f t="shared" si="18"/>
        <v>0</v>
      </c>
      <c r="U8" s="707" t="b">
        <f t="shared" si="19"/>
        <v>0</v>
      </c>
      <c r="V8" s="707" t="b">
        <f t="shared" si="20"/>
        <v>0</v>
      </c>
      <c r="W8" s="707" t="b">
        <f t="shared" si="21"/>
        <v>0</v>
      </c>
      <c r="X8" s="707" t="b">
        <f t="shared" si="22"/>
        <v>0</v>
      </c>
      <c r="Y8" s="707" t="b">
        <f t="shared" si="23"/>
        <v>0</v>
      </c>
      <c r="Z8" s="707" t="b">
        <f t="shared" si="24"/>
        <v>0</v>
      </c>
      <c r="AA8" s="707" t="b">
        <f t="shared" si="25"/>
        <v>0</v>
      </c>
      <c r="AB8" s="707" t="b">
        <f t="shared" si="26"/>
        <v>0</v>
      </c>
      <c r="AC8" s="707" t="b">
        <f t="shared" si="27"/>
        <v>0</v>
      </c>
      <c r="AE8" s="707" t="b">
        <f t="shared" si="28"/>
        <v>0</v>
      </c>
      <c r="AF8" s="707" t="b">
        <f t="shared" si="29"/>
        <v>0</v>
      </c>
      <c r="AG8" s="707" t="b">
        <f t="shared" si="30"/>
        <v>0</v>
      </c>
      <c r="AH8" s="707" t="b">
        <f t="shared" si="31"/>
        <v>0</v>
      </c>
      <c r="AI8" s="707" t="b">
        <f t="shared" si="32"/>
        <v>0</v>
      </c>
      <c r="AJ8" s="707" t="b">
        <f t="shared" si="33"/>
        <v>0</v>
      </c>
      <c r="AK8" s="707" t="b">
        <f t="shared" si="34"/>
        <v>0</v>
      </c>
      <c r="AL8" s="707" t="b">
        <f t="shared" si="35"/>
        <v>0</v>
      </c>
      <c r="AN8" s="707" t="b">
        <f t="shared" si="36"/>
        <v>0</v>
      </c>
      <c r="AO8" s="707" t="b">
        <f t="shared" si="37"/>
        <v>0</v>
      </c>
      <c r="AQ8" s="707" t="b">
        <f t="shared" si="38"/>
        <v>0</v>
      </c>
      <c r="AR8" s="707" t="b">
        <f t="shared" si="39"/>
        <v>0</v>
      </c>
      <c r="AS8" s="707" t="b">
        <f t="shared" si="40"/>
        <v>0</v>
      </c>
      <c r="AT8" s="707" t="b">
        <f t="shared" si="41"/>
        <v>0</v>
      </c>
      <c r="AV8" s="707" t="b">
        <f t="shared" si="42"/>
        <v>0</v>
      </c>
      <c r="AW8" s="707" t="b">
        <f t="shared" si="43"/>
        <v>0</v>
      </c>
      <c r="AY8" s="707" t="b">
        <f t="shared" si="44"/>
        <v>0</v>
      </c>
      <c r="AZ8" s="707" t="b">
        <f t="shared" si="45"/>
        <v>0</v>
      </c>
      <c r="BA8" s="707" t="b">
        <f t="shared" si="46"/>
        <v>0</v>
      </c>
      <c r="BB8" s="707" t="b">
        <f t="shared" si="47"/>
        <v>0</v>
      </c>
      <c r="BC8" s="707" t="b">
        <f t="shared" si="48"/>
        <v>0</v>
      </c>
      <c r="BD8" s="707" t="b">
        <f t="shared" si="49"/>
        <v>0</v>
      </c>
      <c r="BE8" s="707" t="b">
        <f t="shared" si="50"/>
        <v>0</v>
      </c>
      <c r="BF8" s="707" t="b">
        <f t="shared" si="51"/>
        <v>0</v>
      </c>
      <c r="BG8" s="707" t="b">
        <f t="shared" si="82"/>
        <v>0</v>
      </c>
      <c r="BH8" s="707" t="b">
        <f t="shared" si="52"/>
        <v>0</v>
      </c>
      <c r="BI8" s="707" t="b">
        <f t="shared" si="53"/>
        <v>0</v>
      </c>
      <c r="BJ8" s="707" t="b">
        <f t="shared" si="54"/>
        <v>0</v>
      </c>
      <c r="BK8" s="707" t="b">
        <f t="shared" si="55"/>
        <v>0</v>
      </c>
      <c r="BL8" s="707" t="b">
        <f t="shared" si="56"/>
        <v>0</v>
      </c>
      <c r="BM8" s="707" t="b">
        <f t="shared" si="57"/>
        <v>0</v>
      </c>
      <c r="BN8" s="707" t="b">
        <f t="shared" si="58"/>
        <v>0</v>
      </c>
      <c r="BO8" s="707" t="b">
        <f t="shared" si="83"/>
        <v>0</v>
      </c>
      <c r="BP8" s="707" t="b">
        <f t="shared" si="59"/>
        <v>0</v>
      </c>
      <c r="BQ8" s="707" t="b">
        <f t="shared" si="60"/>
        <v>0</v>
      </c>
      <c r="BR8" s="707" t="b">
        <f t="shared" si="61"/>
        <v>0</v>
      </c>
      <c r="BS8" s="707" t="b">
        <f t="shared" si="62"/>
        <v>0</v>
      </c>
      <c r="BT8" s="707" t="b">
        <f t="shared" si="63"/>
        <v>0</v>
      </c>
      <c r="BU8" s="707" t="b">
        <f t="shared" si="64"/>
        <v>0</v>
      </c>
      <c r="BV8" s="707" t="b">
        <f t="shared" si="65"/>
        <v>0</v>
      </c>
      <c r="BW8" s="707" t="b">
        <f t="shared" si="66"/>
        <v>0</v>
      </c>
      <c r="BX8" s="707" t="b">
        <f t="shared" si="67"/>
        <v>0</v>
      </c>
      <c r="BY8" s="707" t="b">
        <f t="shared" si="68"/>
        <v>0</v>
      </c>
      <c r="BZ8" s="707" t="b">
        <f t="shared" si="69"/>
        <v>0</v>
      </c>
      <c r="CA8" s="707" t="b">
        <f t="shared" si="70"/>
        <v>0</v>
      </c>
      <c r="CB8" s="707" t="b">
        <f t="shared" si="71"/>
        <v>0</v>
      </c>
      <c r="CC8" s="707" t="b">
        <f t="shared" si="72"/>
        <v>0</v>
      </c>
      <c r="CD8" s="707" t="b">
        <f t="shared" si="73"/>
        <v>0</v>
      </c>
      <c r="CE8" s="707" t="b">
        <f t="shared" si="84"/>
        <v>0</v>
      </c>
      <c r="CF8" s="707" t="b">
        <f t="shared" si="85"/>
        <v>0</v>
      </c>
      <c r="CG8" s="707" t="b">
        <f t="shared" si="74"/>
        <v>0</v>
      </c>
      <c r="CH8" s="707" t="b">
        <f t="shared" si="75"/>
        <v>0</v>
      </c>
      <c r="CI8" s="707" t="b">
        <f t="shared" si="76"/>
        <v>0</v>
      </c>
      <c r="CJ8" s="707" t="b">
        <f t="shared" si="77"/>
        <v>0</v>
      </c>
      <c r="CK8" s="707" t="b">
        <f t="shared" si="78"/>
        <v>0</v>
      </c>
      <c r="CL8" s="707" t="b">
        <f t="shared" si="79"/>
        <v>0</v>
      </c>
      <c r="CM8" s="707" t="b">
        <f t="shared" si="80"/>
        <v>0</v>
      </c>
      <c r="CN8" s="707" t="b">
        <f t="shared" si="81"/>
        <v>0</v>
      </c>
    </row>
    <row r="9" spans="2:92">
      <c r="B9" s="707" t="s">
        <v>397</v>
      </c>
      <c r="C9" s="707" t="s">
        <v>398</v>
      </c>
      <c r="D9" s="727" t="str">
        <f t="shared" si="10"/>
        <v>B1B2</v>
      </c>
      <c r="E9" s="707" t="s">
        <v>563</v>
      </c>
      <c r="F9" s="707" t="s">
        <v>812</v>
      </c>
      <c r="G9" s="727" t="str">
        <f t="shared" si="11"/>
        <v>F5F6</v>
      </c>
      <c r="H9" s="707" t="s">
        <v>100</v>
      </c>
      <c r="I9" s="707" t="s">
        <v>109</v>
      </c>
      <c r="J9" s="727" t="str">
        <f t="shared" si="12"/>
        <v>C3C6</v>
      </c>
      <c r="N9" s="707" t="b">
        <f t="shared" si="13"/>
        <v>0</v>
      </c>
      <c r="O9" s="707" t="b">
        <f t="shared" si="14"/>
        <v>0</v>
      </c>
      <c r="Q9" s="707" t="b">
        <f t="shared" si="15"/>
        <v>0</v>
      </c>
      <c r="R9" s="707" t="b">
        <f t="shared" si="16"/>
        <v>0</v>
      </c>
      <c r="S9" s="707" t="b">
        <f t="shared" si="17"/>
        <v>0</v>
      </c>
      <c r="T9" s="707" t="b">
        <f t="shared" si="18"/>
        <v>0</v>
      </c>
      <c r="U9" s="707" t="b">
        <f t="shared" si="19"/>
        <v>0</v>
      </c>
      <c r="V9" s="707" t="b">
        <f t="shared" si="20"/>
        <v>0</v>
      </c>
      <c r="W9" s="707" t="b">
        <f t="shared" si="21"/>
        <v>0</v>
      </c>
      <c r="X9" s="707" t="b">
        <f t="shared" si="22"/>
        <v>0</v>
      </c>
      <c r="Y9" s="707" t="b">
        <f>EXACT($E9,H9)</f>
        <v>0</v>
      </c>
      <c r="Z9" s="707" t="b">
        <f t="shared" si="24"/>
        <v>0</v>
      </c>
      <c r="AA9" s="707" t="b">
        <f t="shared" si="25"/>
        <v>0</v>
      </c>
      <c r="AB9" s="707" t="b">
        <f t="shared" si="26"/>
        <v>0</v>
      </c>
      <c r="AC9" s="707" t="b">
        <f t="shared" si="27"/>
        <v>0</v>
      </c>
      <c r="AE9" s="707" t="b">
        <f t="shared" si="28"/>
        <v>0</v>
      </c>
      <c r="AF9" s="707" t="b">
        <f t="shared" si="29"/>
        <v>0</v>
      </c>
      <c r="AG9" s="707" t="b">
        <f t="shared" si="30"/>
        <v>0</v>
      </c>
      <c r="AH9" s="707" t="b">
        <f t="shared" si="31"/>
        <v>0</v>
      </c>
      <c r="AI9" s="707" t="b">
        <f t="shared" si="32"/>
        <v>0</v>
      </c>
      <c r="AJ9" s="707" t="b">
        <f t="shared" si="33"/>
        <v>0</v>
      </c>
      <c r="AK9" s="707" t="b">
        <f t="shared" si="34"/>
        <v>0</v>
      </c>
      <c r="AL9" s="707" t="b">
        <f t="shared" si="35"/>
        <v>0</v>
      </c>
      <c r="AN9" s="707" t="b">
        <f t="shared" si="36"/>
        <v>0</v>
      </c>
      <c r="AO9" s="707" t="b">
        <f t="shared" si="37"/>
        <v>0</v>
      </c>
      <c r="AQ9" s="707" t="b">
        <f t="shared" si="38"/>
        <v>0</v>
      </c>
      <c r="AR9" s="707" t="b">
        <f t="shared" si="39"/>
        <v>0</v>
      </c>
      <c r="AS9" s="707" t="b">
        <f t="shared" si="40"/>
        <v>0</v>
      </c>
      <c r="AT9" s="707" t="b">
        <f t="shared" si="41"/>
        <v>0</v>
      </c>
      <c r="AV9" s="707" t="b">
        <f t="shared" si="42"/>
        <v>0</v>
      </c>
      <c r="AW9" s="707" t="b">
        <f t="shared" si="43"/>
        <v>0</v>
      </c>
      <c r="AY9" s="707" t="b">
        <f t="shared" si="44"/>
        <v>0</v>
      </c>
      <c r="AZ9" s="707" t="b">
        <f t="shared" si="45"/>
        <v>0</v>
      </c>
      <c r="BA9" s="707" t="b">
        <f t="shared" si="46"/>
        <v>0</v>
      </c>
      <c r="BB9" s="707" t="b">
        <f t="shared" si="47"/>
        <v>0</v>
      </c>
      <c r="BC9" s="707" t="b">
        <f t="shared" si="48"/>
        <v>0</v>
      </c>
      <c r="BD9" s="707" t="b">
        <f t="shared" si="49"/>
        <v>0</v>
      </c>
      <c r="BE9" s="707" t="b">
        <f t="shared" si="50"/>
        <v>0</v>
      </c>
      <c r="BF9" s="707" t="b">
        <f t="shared" si="51"/>
        <v>0</v>
      </c>
      <c r="BG9" s="707" t="b">
        <f t="shared" si="82"/>
        <v>0</v>
      </c>
      <c r="BH9" s="707" t="b">
        <f t="shared" si="52"/>
        <v>0</v>
      </c>
      <c r="BI9" s="707" t="b">
        <f t="shared" si="53"/>
        <v>0</v>
      </c>
      <c r="BJ9" s="707" t="b">
        <f t="shared" si="54"/>
        <v>0</v>
      </c>
      <c r="BK9" s="707" t="b">
        <f t="shared" si="55"/>
        <v>0</v>
      </c>
      <c r="BL9" s="707" t="b">
        <f t="shared" si="56"/>
        <v>0</v>
      </c>
      <c r="BM9" s="707" t="b">
        <f t="shared" si="57"/>
        <v>0</v>
      </c>
      <c r="BN9" s="707" t="b">
        <f t="shared" si="58"/>
        <v>0</v>
      </c>
      <c r="BO9" s="707" t="b">
        <f t="shared" si="83"/>
        <v>0</v>
      </c>
      <c r="BP9" s="707" t="b">
        <f t="shared" si="59"/>
        <v>0</v>
      </c>
      <c r="BQ9" s="707" t="b">
        <f t="shared" si="60"/>
        <v>0</v>
      </c>
      <c r="BR9" s="707" t="b">
        <f t="shared" si="61"/>
        <v>0</v>
      </c>
      <c r="BS9" s="707" t="b">
        <f t="shared" si="62"/>
        <v>0</v>
      </c>
      <c r="BT9" s="707" t="b">
        <f t="shared" si="63"/>
        <v>0</v>
      </c>
      <c r="BU9" s="707" t="b">
        <f t="shared" si="64"/>
        <v>0</v>
      </c>
      <c r="BV9" s="707" t="b">
        <f t="shared" si="65"/>
        <v>0</v>
      </c>
      <c r="BW9" s="707" t="b">
        <f t="shared" si="66"/>
        <v>0</v>
      </c>
      <c r="BX9" s="707" t="b">
        <f t="shared" si="67"/>
        <v>0</v>
      </c>
      <c r="BY9" s="707" t="b">
        <f t="shared" si="68"/>
        <v>0</v>
      </c>
      <c r="BZ9" s="707" t="b">
        <f t="shared" si="69"/>
        <v>0</v>
      </c>
      <c r="CA9" s="707" t="b">
        <f t="shared" si="70"/>
        <v>0</v>
      </c>
      <c r="CB9" s="707" t="b">
        <f t="shared" si="71"/>
        <v>0</v>
      </c>
      <c r="CC9" s="707" t="b">
        <f t="shared" si="72"/>
        <v>0</v>
      </c>
      <c r="CD9" s="707" t="b">
        <f t="shared" si="73"/>
        <v>0</v>
      </c>
      <c r="CE9" s="707" t="b">
        <f t="shared" si="84"/>
        <v>0</v>
      </c>
      <c r="CF9" s="707" t="b">
        <f t="shared" si="85"/>
        <v>0</v>
      </c>
      <c r="CG9" s="707" t="b">
        <f t="shared" si="74"/>
        <v>0</v>
      </c>
      <c r="CH9" s="707" t="b">
        <f t="shared" si="75"/>
        <v>0</v>
      </c>
      <c r="CI9" s="707" t="b">
        <f t="shared" si="76"/>
        <v>0</v>
      </c>
      <c r="CJ9" s="707" t="b">
        <f t="shared" si="77"/>
        <v>0</v>
      </c>
      <c r="CK9" s="707" t="b">
        <f t="shared" si="78"/>
        <v>0</v>
      </c>
      <c r="CL9" s="707" t="b">
        <f t="shared" si="79"/>
        <v>0</v>
      </c>
      <c r="CM9" s="707" t="b">
        <f t="shared" si="80"/>
        <v>0</v>
      </c>
      <c r="CN9" s="707" t="b">
        <f t="shared" si="81"/>
        <v>0</v>
      </c>
    </row>
    <row r="10" spans="2:92">
      <c r="B10" s="707" t="s">
        <v>451</v>
      </c>
      <c r="C10" s="707" t="s">
        <v>36</v>
      </c>
      <c r="D10" s="727" t="str">
        <f t="shared" si="10"/>
        <v>A1A3</v>
      </c>
      <c r="E10" s="707" t="s">
        <v>464</v>
      </c>
      <c r="F10" s="707" t="s">
        <v>465</v>
      </c>
      <c r="G10" s="727" t="str">
        <f t="shared" si="11"/>
        <v>D1D4</v>
      </c>
      <c r="H10" s="707" t="s">
        <v>467</v>
      </c>
      <c r="I10" s="707" t="s">
        <v>570</v>
      </c>
      <c r="J10" s="727" t="str">
        <f t="shared" si="12"/>
        <v>D3D6</v>
      </c>
      <c r="N10" s="707" t="b">
        <f t="shared" si="13"/>
        <v>0</v>
      </c>
      <c r="O10" s="707" t="b">
        <f t="shared" si="14"/>
        <v>0</v>
      </c>
      <c r="Q10" s="707" t="b">
        <f t="shared" si="15"/>
        <v>0</v>
      </c>
      <c r="R10" s="707" t="b">
        <f t="shared" si="16"/>
        <v>0</v>
      </c>
      <c r="S10" s="707" t="b">
        <f t="shared" si="17"/>
        <v>0</v>
      </c>
      <c r="T10" s="707" t="b">
        <f t="shared" si="18"/>
        <v>0</v>
      </c>
      <c r="U10" s="707" t="b">
        <f t="shared" si="19"/>
        <v>0</v>
      </c>
      <c r="V10" s="707" t="b">
        <f t="shared" si="20"/>
        <v>0</v>
      </c>
      <c r="W10" s="707" t="b">
        <f t="shared" si="21"/>
        <v>0</v>
      </c>
      <c r="X10" s="707" t="b">
        <f t="shared" si="22"/>
        <v>0</v>
      </c>
      <c r="Y10" s="707" t="b">
        <f t="shared" si="23"/>
        <v>0</v>
      </c>
      <c r="Z10" s="707" t="b">
        <f t="shared" si="24"/>
        <v>0</v>
      </c>
      <c r="AA10" s="707" t="b">
        <f t="shared" si="25"/>
        <v>0</v>
      </c>
      <c r="AB10" s="707" t="b">
        <f t="shared" si="26"/>
        <v>0</v>
      </c>
      <c r="AC10" s="707" t="b">
        <f t="shared" si="27"/>
        <v>0</v>
      </c>
      <c r="AE10" s="707" t="b">
        <f t="shared" si="28"/>
        <v>0</v>
      </c>
      <c r="AF10" s="707" t="b">
        <f t="shared" si="29"/>
        <v>0</v>
      </c>
      <c r="AG10" s="707" t="b">
        <f t="shared" si="30"/>
        <v>0</v>
      </c>
      <c r="AH10" s="707" t="b">
        <f t="shared" si="31"/>
        <v>0</v>
      </c>
      <c r="AI10" s="707" t="b">
        <f t="shared" si="32"/>
        <v>0</v>
      </c>
      <c r="AJ10" s="707" t="b">
        <f t="shared" si="33"/>
        <v>0</v>
      </c>
      <c r="AK10" s="707" t="b">
        <f t="shared" si="34"/>
        <v>0</v>
      </c>
      <c r="AL10" s="707" t="b">
        <f t="shared" si="35"/>
        <v>0</v>
      </c>
      <c r="AN10" s="707" t="b">
        <f t="shared" si="36"/>
        <v>0</v>
      </c>
      <c r="AO10" s="707" t="b">
        <f t="shared" si="37"/>
        <v>0</v>
      </c>
      <c r="AQ10" s="707" t="b">
        <f t="shared" si="38"/>
        <v>0</v>
      </c>
      <c r="AR10" s="707" t="b">
        <f t="shared" si="39"/>
        <v>0</v>
      </c>
      <c r="AS10" s="707" t="b">
        <f t="shared" si="40"/>
        <v>0</v>
      </c>
      <c r="AT10" s="707" t="b">
        <f t="shared" si="41"/>
        <v>0</v>
      </c>
      <c r="AV10" s="707" t="b">
        <f t="shared" si="42"/>
        <v>0</v>
      </c>
      <c r="AW10" s="707" t="b">
        <f t="shared" si="43"/>
        <v>0</v>
      </c>
      <c r="AY10" s="707" t="b">
        <f t="shared" si="44"/>
        <v>0</v>
      </c>
      <c r="AZ10" s="707" t="b">
        <f t="shared" si="45"/>
        <v>0</v>
      </c>
      <c r="BA10" s="707" t="b">
        <f t="shared" si="46"/>
        <v>0</v>
      </c>
      <c r="BB10" s="707" t="b">
        <f t="shared" si="47"/>
        <v>0</v>
      </c>
      <c r="BC10" s="707" t="b">
        <f t="shared" si="48"/>
        <v>0</v>
      </c>
      <c r="BD10" s="707" t="b">
        <f t="shared" si="49"/>
        <v>0</v>
      </c>
      <c r="BE10" s="707" t="b">
        <f t="shared" si="50"/>
        <v>0</v>
      </c>
      <c r="BF10" s="707" t="b">
        <f t="shared" si="51"/>
        <v>0</v>
      </c>
      <c r="BG10" s="707" t="b">
        <f t="shared" si="82"/>
        <v>0</v>
      </c>
      <c r="BH10" s="707" t="b">
        <f t="shared" si="52"/>
        <v>0</v>
      </c>
      <c r="BI10" s="707" t="b">
        <f t="shared" si="53"/>
        <v>0</v>
      </c>
      <c r="BJ10" s="707" t="b">
        <f t="shared" si="54"/>
        <v>0</v>
      </c>
      <c r="BK10" s="707" t="b">
        <f t="shared" si="55"/>
        <v>0</v>
      </c>
      <c r="BL10" s="707" t="b">
        <f t="shared" si="56"/>
        <v>0</v>
      </c>
      <c r="BM10" s="707" t="b">
        <f t="shared" si="57"/>
        <v>0</v>
      </c>
      <c r="BN10" s="707" t="b">
        <f t="shared" si="58"/>
        <v>0</v>
      </c>
      <c r="BO10" s="707" t="b">
        <f t="shared" si="83"/>
        <v>0</v>
      </c>
      <c r="BP10" s="707" t="b">
        <f t="shared" si="59"/>
        <v>0</v>
      </c>
      <c r="BQ10" s="707" t="b">
        <f t="shared" si="60"/>
        <v>0</v>
      </c>
      <c r="BR10" s="707" t="b">
        <f t="shared" si="61"/>
        <v>0</v>
      </c>
      <c r="BS10" s="707" t="b">
        <f t="shared" si="62"/>
        <v>0</v>
      </c>
      <c r="BT10" s="707" t="b">
        <f t="shared" si="63"/>
        <v>0</v>
      </c>
      <c r="BU10" s="707" t="b">
        <f t="shared" si="64"/>
        <v>0</v>
      </c>
      <c r="BV10" s="707" t="b">
        <f t="shared" si="65"/>
        <v>0</v>
      </c>
      <c r="BW10" s="707" t="b">
        <f t="shared" si="66"/>
        <v>0</v>
      </c>
      <c r="BX10" s="707" t="b">
        <f t="shared" si="67"/>
        <v>0</v>
      </c>
      <c r="BY10" s="707" t="b">
        <f t="shared" si="68"/>
        <v>0</v>
      </c>
      <c r="BZ10" s="707" t="b">
        <f t="shared" si="69"/>
        <v>0</v>
      </c>
      <c r="CA10" s="707" t="b">
        <f t="shared" si="70"/>
        <v>0</v>
      </c>
      <c r="CB10" s="707" t="b">
        <f t="shared" si="71"/>
        <v>0</v>
      </c>
      <c r="CC10" s="707" t="b">
        <f t="shared" si="72"/>
        <v>0</v>
      </c>
      <c r="CD10" s="707" t="b">
        <f t="shared" si="73"/>
        <v>0</v>
      </c>
      <c r="CE10" s="707" t="b">
        <f t="shared" si="84"/>
        <v>0</v>
      </c>
      <c r="CF10" s="707" t="b">
        <f t="shared" si="85"/>
        <v>0</v>
      </c>
      <c r="CG10" s="707" t="b">
        <f t="shared" si="74"/>
        <v>0</v>
      </c>
      <c r="CH10" s="707" t="b">
        <f t="shared" si="75"/>
        <v>0</v>
      </c>
      <c r="CI10" s="707" t="b">
        <f t="shared" si="76"/>
        <v>0</v>
      </c>
      <c r="CJ10" s="707" t="b">
        <f t="shared" si="77"/>
        <v>0</v>
      </c>
      <c r="CK10" s="707" t="b">
        <f t="shared" si="78"/>
        <v>0</v>
      </c>
      <c r="CL10" s="707" t="b">
        <f t="shared" si="79"/>
        <v>0</v>
      </c>
      <c r="CM10" s="707" t="b">
        <f t="shared" si="80"/>
        <v>0</v>
      </c>
      <c r="CN10" s="707" t="b">
        <f t="shared" si="81"/>
        <v>0</v>
      </c>
    </row>
    <row r="11" spans="2:92">
      <c r="B11" s="707" t="s">
        <v>35</v>
      </c>
      <c r="C11" s="707" t="s">
        <v>37</v>
      </c>
      <c r="D11" s="727" t="str">
        <f t="shared" si="10"/>
        <v>A2A4</v>
      </c>
      <c r="E11" s="707" t="s">
        <v>100</v>
      </c>
      <c r="F11" s="707" t="s">
        <v>702</v>
      </c>
      <c r="G11" s="727" t="str">
        <f t="shared" si="11"/>
        <v>C3C7</v>
      </c>
      <c r="H11" s="707" t="s">
        <v>466</v>
      </c>
      <c r="I11" s="707" t="s">
        <v>561</v>
      </c>
      <c r="J11" s="727" t="str">
        <f t="shared" si="12"/>
        <v>D2D5</v>
      </c>
      <c r="N11" s="707" t="b">
        <f t="shared" si="13"/>
        <v>0</v>
      </c>
      <c r="O11" s="707" t="b">
        <f t="shared" si="14"/>
        <v>0</v>
      </c>
      <c r="Q11" s="707" t="b">
        <f t="shared" si="15"/>
        <v>0</v>
      </c>
      <c r="R11" s="707" t="b">
        <f t="shared" si="16"/>
        <v>0</v>
      </c>
      <c r="S11" s="707" t="b">
        <f t="shared" si="17"/>
        <v>0</v>
      </c>
      <c r="T11" s="707" t="b">
        <f t="shared" si="18"/>
        <v>0</v>
      </c>
      <c r="U11" s="707" t="b">
        <f t="shared" si="19"/>
        <v>0</v>
      </c>
      <c r="V11" s="707" t="b">
        <f t="shared" si="20"/>
        <v>0</v>
      </c>
      <c r="W11" s="707" t="b">
        <f t="shared" si="21"/>
        <v>0</v>
      </c>
      <c r="X11" s="707" t="b">
        <f t="shared" si="22"/>
        <v>0</v>
      </c>
      <c r="Y11" s="707" t="b">
        <f t="shared" si="23"/>
        <v>0</v>
      </c>
      <c r="Z11" s="707" t="b">
        <f t="shared" si="24"/>
        <v>0</v>
      </c>
      <c r="AA11" s="707" t="b">
        <f t="shared" si="25"/>
        <v>0</v>
      </c>
      <c r="AB11" s="707" t="b">
        <f>EXACT($F11,I11)</f>
        <v>0</v>
      </c>
      <c r="AC11" s="707" t="b">
        <f t="shared" si="27"/>
        <v>0</v>
      </c>
      <c r="AE11" s="707" t="b">
        <f t="shared" si="28"/>
        <v>0</v>
      </c>
      <c r="AF11" s="707" t="b">
        <f t="shared" si="29"/>
        <v>0</v>
      </c>
      <c r="AG11" s="707" t="b">
        <f t="shared" si="30"/>
        <v>0</v>
      </c>
      <c r="AH11" s="707" t="b">
        <f t="shared" si="31"/>
        <v>0</v>
      </c>
      <c r="AI11" s="707" t="b">
        <f t="shared" si="32"/>
        <v>0</v>
      </c>
      <c r="AJ11" s="707" t="b">
        <f t="shared" si="33"/>
        <v>0</v>
      </c>
      <c r="AK11" s="707" t="b">
        <f t="shared" si="34"/>
        <v>0</v>
      </c>
      <c r="AL11" s="707" t="b">
        <f t="shared" si="35"/>
        <v>0</v>
      </c>
      <c r="AN11" s="707" t="b">
        <f t="shared" si="36"/>
        <v>0</v>
      </c>
      <c r="AO11" s="707" t="b">
        <f t="shared" si="37"/>
        <v>0</v>
      </c>
      <c r="AQ11" s="707" t="b">
        <f t="shared" si="38"/>
        <v>0</v>
      </c>
      <c r="AR11" s="707" t="b">
        <f t="shared" si="39"/>
        <v>0</v>
      </c>
      <c r="AS11" s="707" t="b">
        <f t="shared" si="40"/>
        <v>0</v>
      </c>
      <c r="AT11" s="707" t="b">
        <f t="shared" si="41"/>
        <v>0</v>
      </c>
      <c r="AV11" s="707" t="b">
        <f t="shared" si="42"/>
        <v>0</v>
      </c>
      <c r="AW11" s="707" t="b">
        <f t="shared" si="43"/>
        <v>0</v>
      </c>
      <c r="AY11" s="707" t="b">
        <f t="shared" si="44"/>
        <v>0</v>
      </c>
      <c r="AZ11" s="707" t="b">
        <f t="shared" si="45"/>
        <v>0</v>
      </c>
      <c r="BA11" s="707" t="b">
        <f t="shared" si="46"/>
        <v>0</v>
      </c>
      <c r="BB11" s="707" t="b">
        <f t="shared" si="47"/>
        <v>0</v>
      </c>
      <c r="BC11" s="707" t="b">
        <f t="shared" si="48"/>
        <v>0</v>
      </c>
      <c r="BD11" s="707" t="b">
        <f t="shared" si="49"/>
        <v>0</v>
      </c>
      <c r="BE11" s="707" t="b">
        <f t="shared" si="50"/>
        <v>0</v>
      </c>
      <c r="BF11" s="707" t="b">
        <f t="shared" si="51"/>
        <v>0</v>
      </c>
      <c r="BG11" s="707" t="b">
        <f t="shared" si="82"/>
        <v>0</v>
      </c>
      <c r="BH11" s="707" t="b">
        <f t="shared" si="52"/>
        <v>0</v>
      </c>
      <c r="BI11" s="707" t="b">
        <f t="shared" si="53"/>
        <v>0</v>
      </c>
      <c r="BJ11" s="707" t="b">
        <f t="shared" si="54"/>
        <v>0</v>
      </c>
      <c r="BK11" s="707" t="b">
        <f t="shared" si="55"/>
        <v>0</v>
      </c>
      <c r="BL11" s="707" t="b">
        <f t="shared" si="56"/>
        <v>0</v>
      </c>
      <c r="BM11" s="707" t="b">
        <f t="shared" si="57"/>
        <v>0</v>
      </c>
      <c r="BN11" s="707" t="b">
        <f t="shared" si="58"/>
        <v>0</v>
      </c>
      <c r="BO11" s="707" t="b">
        <f t="shared" si="83"/>
        <v>0</v>
      </c>
      <c r="BP11" s="707" t="b">
        <f t="shared" si="59"/>
        <v>0</v>
      </c>
      <c r="BQ11" s="707" t="b">
        <f t="shared" si="60"/>
        <v>0</v>
      </c>
      <c r="BR11" s="707" t="b">
        <f t="shared" si="61"/>
        <v>0</v>
      </c>
      <c r="BS11" s="707" t="b">
        <f t="shared" si="62"/>
        <v>0</v>
      </c>
      <c r="BT11" s="707" t="b">
        <f t="shared" si="63"/>
        <v>0</v>
      </c>
      <c r="BU11" s="707" t="b">
        <f t="shared" si="64"/>
        <v>0</v>
      </c>
      <c r="BV11" s="707" t="b">
        <f t="shared" si="65"/>
        <v>0</v>
      </c>
      <c r="BW11" s="707" t="b">
        <f t="shared" si="66"/>
        <v>0</v>
      </c>
      <c r="BX11" s="707" t="b">
        <f t="shared" si="67"/>
        <v>0</v>
      </c>
      <c r="BY11" s="707" t="b">
        <f t="shared" si="68"/>
        <v>0</v>
      </c>
      <c r="BZ11" s="707" t="b">
        <f t="shared" si="69"/>
        <v>0</v>
      </c>
      <c r="CA11" s="707" t="b">
        <f t="shared" si="70"/>
        <v>0</v>
      </c>
      <c r="CB11" s="707" t="b">
        <f t="shared" si="71"/>
        <v>0</v>
      </c>
      <c r="CC11" s="707" t="b">
        <f t="shared" si="72"/>
        <v>0</v>
      </c>
      <c r="CD11" s="707" t="b">
        <f t="shared" si="73"/>
        <v>0</v>
      </c>
      <c r="CE11" s="707" t="b">
        <f t="shared" si="84"/>
        <v>0</v>
      </c>
      <c r="CF11" s="707" t="b">
        <f t="shared" si="85"/>
        <v>0</v>
      </c>
      <c r="CG11" s="707" t="b">
        <f t="shared" si="74"/>
        <v>0</v>
      </c>
      <c r="CH11" s="707" t="b">
        <f t="shared" si="75"/>
        <v>0</v>
      </c>
      <c r="CI11" s="707" t="b">
        <f t="shared" si="76"/>
        <v>0</v>
      </c>
      <c r="CJ11" s="707" t="b">
        <f t="shared" si="77"/>
        <v>0</v>
      </c>
      <c r="CK11" s="707" t="b">
        <f t="shared" si="78"/>
        <v>0</v>
      </c>
      <c r="CL11" s="707" t="b">
        <f t="shared" si="79"/>
        <v>0</v>
      </c>
      <c r="CM11" s="707" t="b">
        <f t="shared" si="80"/>
        <v>0</v>
      </c>
      <c r="CN11" s="707" t="b">
        <f t="shared" si="81"/>
        <v>0</v>
      </c>
    </row>
    <row r="12" spans="2:92">
      <c r="B12" s="707" t="s">
        <v>468</v>
      </c>
      <c r="C12" s="707" t="s">
        <v>470</v>
      </c>
      <c r="D12" s="727" t="str">
        <f t="shared" si="10"/>
        <v>E1E2</v>
      </c>
      <c r="E12" s="707" t="s">
        <v>472</v>
      </c>
      <c r="F12" s="707" t="s">
        <v>474</v>
      </c>
      <c r="G12" s="727" t="str">
        <f t="shared" si="11"/>
        <v>F1F2</v>
      </c>
      <c r="H12" s="707" t="s">
        <v>475</v>
      </c>
      <c r="I12" s="707" t="s">
        <v>812</v>
      </c>
      <c r="J12" s="727" t="str">
        <f t="shared" si="12"/>
        <v>F3F6</v>
      </c>
      <c r="N12" s="707" t="b">
        <f t="shared" si="13"/>
        <v>0</v>
      </c>
      <c r="O12" s="707" t="b">
        <f t="shared" si="14"/>
        <v>0</v>
      </c>
      <c r="Q12" s="707" t="b">
        <f t="shared" si="15"/>
        <v>0</v>
      </c>
      <c r="R12" s="707" t="b">
        <f t="shared" si="16"/>
        <v>0</v>
      </c>
      <c r="S12" s="707" t="b">
        <f t="shared" si="17"/>
        <v>0</v>
      </c>
      <c r="T12" s="707" t="b">
        <f t="shared" si="18"/>
        <v>0</v>
      </c>
      <c r="U12" s="707" t="b">
        <f t="shared" si="19"/>
        <v>0</v>
      </c>
      <c r="V12" s="707" t="b">
        <f t="shared" si="20"/>
        <v>0</v>
      </c>
      <c r="W12" s="707" t="b">
        <f t="shared" si="21"/>
        <v>0</v>
      </c>
      <c r="X12" s="707" t="b">
        <f t="shared" si="22"/>
        <v>0</v>
      </c>
      <c r="Y12" s="707" t="b">
        <f t="shared" si="23"/>
        <v>0</v>
      </c>
      <c r="Z12" s="707" t="b">
        <f t="shared" si="24"/>
        <v>0</v>
      </c>
      <c r="AA12" s="707" t="b">
        <f t="shared" si="25"/>
        <v>0</v>
      </c>
      <c r="AB12" s="707" t="b">
        <f t="shared" si="26"/>
        <v>0</v>
      </c>
      <c r="AC12" s="707" t="b">
        <f t="shared" si="27"/>
        <v>0</v>
      </c>
      <c r="AE12" s="707" t="b">
        <f t="shared" si="28"/>
        <v>0</v>
      </c>
      <c r="AF12" s="707" t="b">
        <f t="shared" si="29"/>
        <v>0</v>
      </c>
      <c r="AG12" s="707" t="b">
        <f t="shared" si="30"/>
        <v>0</v>
      </c>
      <c r="AH12" s="707" t="b">
        <f t="shared" si="31"/>
        <v>0</v>
      </c>
      <c r="AI12" s="707" t="b">
        <f t="shared" si="32"/>
        <v>0</v>
      </c>
      <c r="AJ12" s="707" t="b">
        <f t="shared" si="33"/>
        <v>0</v>
      </c>
      <c r="AK12" s="707" t="b">
        <f t="shared" si="34"/>
        <v>0</v>
      </c>
      <c r="AL12" s="707" t="b">
        <f t="shared" si="35"/>
        <v>0</v>
      </c>
      <c r="AN12" s="707" t="b">
        <f t="shared" si="36"/>
        <v>0</v>
      </c>
      <c r="AO12" s="707" t="b">
        <f t="shared" si="37"/>
        <v>0</v>
      </c>
      <c r="AQ12" s="707" t="b">
        <f t="shared" si="38"/>
        <v>0</v>
      </c>
      <c r="AR12" s="707" t="b">
        <f t="shared" si="39"/>
        <v>0</v>
      </c>
      <c r="AS12" s="707" t="b">
        <f t="shared" si="40"/>
        <v>0</v>
      </c>
      <c r="AT12" s="707" t="b">
        <f t="shared" si="41"/>
        <v>0</v>
      </c>
      <c r="AV12" s="707" t="b">
        <f t="shared" si="42"/>
        <v>0</v>
      </c>
      <c r="AW12" s="707" t="b">
        <f t="shared" si="43"/>
        <v>0</v>
      </c>
      <c r="AY12" s="707" t="b">
        <f t="shared" si="44"/>
        <v>0</v>
      </c>
      <c r="AZ12" s="707" t="b">
        <f t="shared" si="45"/>
        <v>0</v>
      </c>
      <c r="BA12" s="707" t="b">
        <f t="shared" si="46"/>
        <v>0</v>
      </c>
      <c r="BB12" s="707" t="b">
        <f t="shared" si="47"/>
        <v>0</v>
      </c>
      <c r="BC12" s="707" t="b">
        <f t="shared" si="48"/>
        <v>0</v>
      </c>
      <c r="BD12" s="707" t="b">
        <f t="shared" si="49"/>
        <v>0</v>
      </c>
      <c r="BE12" s="707" t="b">
        <f t="shared" si="50"/>
        <v>0</v>
      </c>
      <c r="BF12" s="707" t="b">
        <f t="shared" si="51"/>
        <v>0</v>
      </c>
      <c r="BG12" s="707" t="b">
        <f t="shared" si="82"/>
        <v>0</v>
      </c>
      <c r="BH12" s="707" t="b">
        <f t="shared" si="52"/>
        <v>0</v>
      </c>
      <c r="BI12" s="707" t="b">
        <f t="shared" si="53"/>
        <v>0</v>
      </c>
      <c r="BJ12" s="707" t="b">
        <f t="shared" si="54"/>
        <v>0</v>
      </c>
      <c r="BK12" s="707" t="b">
        <f t="shared" si="55"/>
        <v>0</v>
      </c>
      <c r="BL12" s="707" t="b">
        <f t="shared" si="56"/>
        <v>0</v>
      </c>
      <c r="BM12" s="707" t="b">
        <f t="shared" si="57"/>
        <v>0</v>
      </c>
      <c r="BN12" s="707" t="b">
        <f t="shared" si="58"/>
        <v>0</v>
      </c>
      <c r="BO12" s="707" t="b">
        <f t="shared" si="83"/>
        <v>0</v>
      </c>
      <c r="BP12" s="707" t="b">
        <f t="shared" si="59"/>
        <v>0</v>
      </c>
      <c r="BQ12" s="707" t="b">
        <f t="shared" si="60"/>
        <v>0</v>
      </c>
      <c r="BR12" s="707" t="b">
        <f t="shared" si="61"/>
        <v>0</v>
      </c>
      <c r="BS12" s="707" t="b">
        <f t="shared" si="62"/>
        <v>0</v>
      </c>
      <c r="BT12" s="707" t="b">
        <f t="shared" si="63"/>
        <v>0</v>
      </c>
      <c r="BU12" s="707" t="b">
        <f t="shared" si="64"/>
        <v>0</v>
      </c>
      <c r="BV12" s="707" t="b">
        <f t="shared" si="65"/>
        <v>0</v>
      </c>
      <c r="BW12" s="707" t="b">
        <f t="shared" si="66"/>
        <v>0</v>
      </c>
      <c r="BX12" s="707" t="b">
        <f t="shared" si="67"/>
        <v>0</v>
      </c>
      <c r="BY12" s="707" t="b">
        <f t="shared" si="68"/>
        <v>0</v>
      </c>
      <c r="BZ12" s="707" t="b">
        <f t="shared" si="69"/>
        <v>0</v>
      </c>
      <c r="CA12" s="707" t="b">
        <f t="shared" si="70"/>
        <v>0</v>
      </c>
      <c r="CB12" s="707" t="b">
        <f t="shared" si="71"/>
        <v>0</v>
      </c>
      <c r="CC12" s="707" t="b">
        <f t="shared" si="72"/>
        <v>0</v>
      </c>
      <c r="CD12" s="707" t="b">
        <f t="shared" si="73"/>
        <v>0</v>
      </c>
      <c r="CE12" s="707" t="b">
        <f t="shared" si="84"/>
        <v>0</v>
      </c>
      <c r="CF12" s="707" t="b">
        <f t="shared" si="85"/>
        <v>0</v>
      </c>
      <c r="CG12" s="707" t="b">
        <f t="shared" si="74"/>
        <v>0</v>
      </c>
      <c r="CH12" s="707" t="b">
        <f t="shared" si="75"/>
        <v>0</v>
      </c>
      <c r="CI12" s="707" t="b">
        <f t="shared" si="76"/>
        <v>0</v>
      </c>
      <c r="CJ12" s="707" t="b">
        <f t="shared" si="77"/>
        <v>0</v>
      </c>
      <c r="CK12" s="707" t="b">
        <f t="shared" si="78"/>
        <v>0</v>
      </c>
      <c r="CL12" s="707" t="b">
        <f t="shared" si="79"/>
        <v>0</v>
      </c>
      <c r="CM12" s="707" t="b">
        <f t="shared" si="80"/>
        <v>0</v>
      </c>
      <c r="CN12" s="707" t="b">
        <f t="shared" si="81"/>
        <v>0</v>
      </c>
    </row>
    <row r="13" spans="2:92">
      <c r="B13" s="707" t="s">
        <v>462</v>
      </c>
      <c r="C13" s="707" t="s">
        <v>463</v>
      </c>
      <c r="D13" s="727" t="str">
        <f t="shared" si="10"/>
        <v>C1C2</v>
      </c>
      <c r="E13" s="707" t="s">
        <v>464</v>
      </c>
      <c r="F13" s="707" t="s">
        <v>561</v>
      </c>
      <c r="G13" s="727" t="str">
        <f t="shared" si="11"/>
        <v>D1D5</v>
      </c>
      <c r="H13" s="707" t="s">
        <v>98</v>
      </c>
      <c r="I13" s="707" t="s">
        <v>109</v>
      </c>
      <c r="J13" s="727" t="str">
        <f t="shared" si="12"/>
        <v>C4C6</v>
      </c>
      <c r="N13" s="707" t="b">
        <f t="shared" si="13"/>
        <v>0</v>
      </c>
      <c r="O13" s="707" t="b">
        <f t="shared" si="14"/>
        <v>0</v>
      </c>
      <c r="Q13" s="707" t="b">
        <f t="shared" si="15"/>
        <v>0</v>
      </c>
      <c r="R13" s="707" t="b">
        <f t="shared" si="16"/>
        <v>0</v>
      </c>
      <c r="S13" s="707" t="b">
        <f t="shared" si="17"/>
        <v>0</v>
      </c>
      <c r="T13" s="707" t="b">
        <f t="shared" si="18"/>
        <v>0</v>
      </c>
      <c r="U13" s="707" t="b">
        <f t="shared" si="19"/>
        <v>0</v>
      </c>
      <c r="V13" s="707" t="b">
        <f t="shared" si="20"/>
        <v>0</v>
      </c>
      <c r="W13" s="707" t="b">
        <f t="shared" si="21"/>
        <v>0</v>
      </c>
      <c r="X13" s="707" t="b">
        <f t="shared" si="22"/>
        <v>0</v>
      </c>
      <c r="Y13" s="707" t="b">
        <f t="shared" si="23"/>
        <v>0</v>
      </c>
      <c r="Z13" s="707" t="b">
        <f t="shared" si="24"/>
        <v>0</v>
      </c>
      <c r="AA13" s="707" t="b">
        <f t="shared" si="25"/>
        <v>0</v>
      </c>
      <c r="AB13" s="707" t="b">
        <f t="shared" si="26"/>
        <v>0</v>
      </c>
      <c r="AC13" s="707" t="b">
        <f t="shared" si="27"/>
        <v>0</v>
      </c>
      <c r="AE13" s="707" t="b">
        <f t="shared" si="28"/>
        <v>0</v>
      </c>
      <c r="AF13" s="707" t="b">
        <f t="shared" si="29"/>
        <v>0</v>
      </c>
      <c r="AG13" s="707" t="b">
        <f t="shared" si="30"/>
        <v>0</v>
      </c>
      <c r="AH13" s="707" t="b">
        <f t="shared" si="31"/>
        <v>0</v>
      </c>
      <c r="AI13" s="707" t="b">
        <f t="shared" si="32"/>
        <v>0</v>
      </c>
      <c r="AJ13" s="707" t="b">
        <f t="shared" si="33"/>
        <v>0</v>
      </c>
      <c r="AK13" s="707" t="b">
        <f t="shared" si="34"/>
        <v>0</v>
      </c>
      <c r="AL13" s="707" t="b">
        <f t="shared" si="35"/>
        <v>0</v>
      </c>
      <c r="AN13" s="707" t="b">
        <f t="shared" si="36"/>
        <v>0</v>
      </c>
      <c r="AO13" s="707" t="b">
        <f t="shared" si="37"/>
        <v>0</v>
      </c>
      <c r="AQ13" s="707" t="b">
        <f t="shared" si="38"/>
        <v>0</v>
      </c>
      <c r="AR13" s="707" t="b">
        <f t="shared" si="39"/>
        <v>0</v>
      </c>
      <c r="AS13" s="707" t="b">
        <f t="shared" si="40"/>
        <v>0</v>
      </c>
      <c r="AT13" s="707" t="b">
        <f t="shared" si="41"/>
        <v>0</v>
      </c>
      <c r="AV13" s="707" t="b">
        <f t="shared" si="42"/>
        <v>0</v>
      </c>
      <c r="AW13" s="707" t="b">
        <f t="shared" si="43"/>
        <v>0</v>
      </c>
      <c r="AY13" s="707" t="b">
        <f t="shared" si="44"/>
        <v>0</v>
      </c>
      <c r="AZ13" s="707" t="b">
        <f t="shared" si="45"/>
        <v>0</v>
      </c>
      <c r="BA13" s="707" t="b">
        <f t="shared" si="46"/>
        <v>0</v>
      </c>
      <c r="BB13" s="707" t="b">
        <f t="shared" si="47"/>
        <v>0</v>
      </c>
      <c r="BC13" s="707" t="b">
        <f t="shared" si="48"/>
        <v>0</v>
      </c>
      <c r="BD13" s="707" t="b">
        <f t="shared" si="49"/>
        <v>0</v>
      </c>
      <c r="BE13" s="707" t="b">
        <f t="shared" si="50"/>
        <v>0</v>
      </c>
      <c r="BF13" s="707" t="b">
        <f t="shared" si="51"/>
        <v>0</v>
      </c>
      <c r="BG13" s="707" t="b">
        <f t="shared" si="82"/>
        <v>0</v>
      </c>
      <c r="BH13" s="707" t="b">
        <f>EXACT($E13,I14)</f>
        <v>0</v>
      </c>
      <c r="BI13" s="707" t="b">
        <f t="shared" si="53"/>
        <v>0</v>
      </c>
      <c r="BJ13" s="707" t="b">
        <f t="shared" si="54"/>
        <v>0</v>
      </c>
      <c r="BK13" s="707" t="b">
        <f t="shared" si="55"/>
        <v>0</v>
      </c>
      <c r="BL13" s="707" t="b">
        <f t="shared" si="56"/>
        <v>0</v>
      </c>
      <c r="BM13" s="707" t="b">
        <f t="shared" si="57"/>
        <v>0</v>
      </c>
      <c r="BN13" s="707" t="b">
        <f t="shared" si="58"/>
        <v>0</v>
      </c>
      <c r="BO13" s="707" t="b">
        <f t="shared" si="83"/>
        <v>0</v>
      </c>
      <c r="BP13" s="707" t="b">
        <f>EXACT($E13,I14)</f>
        <v>0</v>
      </c>
      <c r="BQ13" s="707" t="b">
        <f t="shared" si="60"/>
        <v>0</v>
      </c>
      <c r="BR13" s="707" t="b">
        <f t="shared" si="61"/>
        <v>0</v>
      </c>
      <c r="BS13" s="707" t="b">
        <f t="shared" si="62"/>
        <v>0</v>
      </c>
      <c r="BT13" s="707" t="b">
        <f t="shared" si="63"/>
        <v>0</v>
      </c>
      <c r="BU13" s="707" t="b">
        <f t="shared" si="64"/>
        <v>0</v>
      </c>
      <c r="BV13" s="707" t="b">
        <f t="shared" si="65"/>
        <v>0</v>
      </c>
      <c r="BW13" s="707" t="b">
        <f t="shared" si="66"/>
        <v>0</v>
      </c>
      <c r="BX13" s="707" t="b">
        <f t="shared" si="67"/>
        <v>0</v>
      </c>
      <c r="BY13" s="707" t="b">
        <f t="shared" si="68"/>
        <v>0</v>
      </c>
      <c r="BZ13" s="707" t="b">
        <f t="shared" si="69"/>
        <v>0</v>
      </c>
      <c r="CA13" s="707" t="b">
        <f t="shared" si="70"/>
        <v>0</v>
      </c>
      <c r="CB13" s="707" t="b">
        <f t="shared" si="71"/>
        <v>0</v>
      </c>
      <c r="CC13" s="707" t="b">
        <f t="shared" si="72"/>
        <v>0</v>
      </c>
      <c r="CD13" s="707" t="b">
        <f t="shared" si="73"/>
        <v>0</v>
      </c>
      <c r="CE13" s="707" t="b">
        <f t="shared" si="84"/>
        <v>0</v>
      </c>
      <c r="CF13" s="707" t="b">
        <f t="shared" si="85"/>
        <v>0</v>
      </c>
      <c r="CG13" s="707" t="b">
        <f t="shared" si="74"/>
        <v>0</v>
      </c>
      <c r="CH13" s="707" t="b">
        <f t="shared" si="75"/>
        <v>0</v>
      </c>
      <c r="CI13" s="707" t="b">
        <f t="shared" si="76"/>
        <v>0</v>
      </c>
      <c r="CJ13" s="707" t="b">
        <f t="shared" si="77"/>
        <v>0</v>
      </c>
      <c r="CK13" s="707" t="b">
        <f t="shared" si="78"/>
        <v>0</v>
      </c>
      <c r="CL13" s="707" t="b">
        <f t="shared" si="79"/>
        <v>0</v>
      </c>
      <c r="CM13" s="707" t="b">
        <f t="shared" si="80"/>
        <v>0</v>
      </c>
      <c r="CN13" s="707" t="b">
        <f t="shared" si="81"/>
        <v>0</v>
      </c>
    </row>
    <row r="14" spans="2:92">
      <c r="B14" s="707" t="s">
        <v>563</v>
      </c>
      <c r="C14" s="707" t="s">
        <v>473</v>
      </c>
      <c r="D14" s="727" t="str">
        <f t="shared" si="10"/>
        <v>F5F4</v>
      </c>
      <c r="E14" s="707" t="s">
        <v>466</v>
      </c>
      <c r="F14" s="707" t="s">
        <v>713</v>
      </c>
      <c r="G14" s="727" t="str">
        <f t="shared" si="11"/>
        <v>D2D8</v>
      </c>
      <c r="H14" s="707" t="s">
        <v>465</v>
      </c>
      <c r="I14" s="707" t="s">
        <v>712</v>
      </c>
      <c r="J14" s="727" t="str">
        <f t="shared" si="12"/>
        <v>D4D7</v>
      </c>
      <c r="N14" s="707" t="b">
        <f t="shared" si="13"/>
        <v>0</v>
      </c>
      <c r="O14" s="707" t="b">
        <f t="shared" si="14"/>
        <v>0</v>
      </c>
      <c r="Q14" s="707" t="b">
        <f t="shared" si="15"/>
        <v>0</v>
      </c>
      <c r="R14" s="707" t="b">
        <f t="shared" si="16"/>
        <v>0</v>
      </c>
      <c r="S14" s="707" t="b">
        <f t="shared" si="17"/>
        <v>0</v>
      </c>
      <c r="T14" s="707" t="b">
        <f t="shared" si="18"/>
        <v>0</v>
      </c>
      <c r="U14" s="707" t="b">
        <f t="shared" si="19"/>
        <v>0</v>
      </c>
      <c r="V14" s="707" t="b">
        <f t="shared" si="20"/>
        <v>0</v>
      </c>
      <c r="W14" s="707" t="b">
        <f t="shared" si="21"/>
        <v>0</v>
      </c>
      <c r="X14" s="707" t="b">
        <f t="shared" si="22"/>
        <v>0</v>
      </c>
      <c r="Y14" s="707" t="b">
        <f t="shared" si="23"/>
        <v>0</v>
      </c>
      <c r="Z14" s="707" t="b">
        <f t="shared" si="24"/>
        <v>0</v>
      </c>
      <c r="AA14" s="707" t="b">
        <f t="shared" si="25"/>
        <v>0</v>
      </c>
      <c r="AB14" s="707" t="b">
        <f t="shared" si="26"/>
        <v>0</v>
      </c>
      <c r="AC14" s="707" t="b">
        <f t="shared" si="27"/>
        <v>0</v>
      </c>
      <c r="AE14" s="707" t="b">
        <f t="shared" si="28"/>
        <v>0</v>
      </c>
      <c r="AF14" s="707" t="b">
        <f t="shared" si="29"/>
        <v>0</v>
      </c>
      <c r="AG14" s="707" t="b">
        <f t="shared" si="30"/>
        <v>0</v>
      </c>
      <c r="AH14" s="707" t="b">
        <f t="shared" si="31"/>
        <v>0</v>
      </c>
      <c r="AI14" s="707" t="b">
        <f t="shared" si="32"/>
        <v>0</v>
      </c>
      <c r="AJ14" s="707" t="b">
        <f t="shared" si="33"/>
        <v>0</v>
      </c>
      <c r="AK14" s="707" t="b">
        <f t="shared" si="34"/>
        <v>0</v>
      </c>
      <c r="AL14" s="707" t="b">
        <f t="shared" si="35"/>
        <v>0</v>
      </c>
      <c r="AN14" s="707" t="b">
        <f>EXACT($C14,E15)</f>
        <v>0</v>
      </c>
      <c r="AO14" s="707" t="b">
        <f t="shared" si="37"/>
        <v>0</v>
      </c>
      <c r="AQ14" s="707" t="b">
        <f t="shared" si="38"/>
        <v>0</v>
      </c>
      <c r="AR14" s="707" t="b">
        <f t="shared" si="39"/>
        <v>0</v>
      </c>
      <c r="AS14" s="707" t="b">
        <f t="shared" si="40"/>
        <v>0</v>
      </c>
      <c r="AT14" s="707" t="b">
        <f t="shared" si="41"/>
        <v>0</v>
      </c>
      <c r="AV14" s="707" t="b">
        <f t="shared" si="42"/>
        <v>0</v>
      </c>
      <c r="AW14" s="707" t="b">
        <f t="shared" si="43"/>
        <v>0</v>
      </c>
      <c r="AY14" s="707" t="b">
        <f t="shared" si="44"/>
        <v>0</v>
      </c>
      <c r="AZ14" s="707" t="b">
        <f t="shared" si="45"/>
        <v>0</v>
      </c>
      <c r="BA14" s="707" t="b">
        <f t="shared" si="46"/>
        <v>0</v>
      </c>
      <c r="BB14" s="707" t="b">
        <f t="shared" si="47"/>
        <v>0</v>
      </c>
      <c r="BC14" s="707" t="b">
        <f t="shared" si="48"/>
        <v>0</v>
      </c>
      <c r="BD14" s="707" t="b">
        <f t="shared" si="49"/>
        <v>0</v>
      </c>
      <c r="BE14" s="707" t="b">
        <f t="shared" si="50"/>
        <v>0</v>
      </c>
      <c r="BF14" s="707" t="b">
        <f t="shared" si="51"/>
        <v>0</v>
      </c>
      <c r="BG14" s="707" t="b">
        <f t="shared" si="82"/>
        <v>0</v>
      </c>
      <c r="BH14" s="707" t="b">
        <f t="shared" si="52"/>
        <v>0</v>
      </c>
      <c r="BI14" s="707" t="b">
        <f t="shared" si="53"/>
        <v>0</v>
      </c>
      <c r="BJ14" s="707" t="b">
        <f t="shared" si="54"/>
        <v>0</v>
      </c>
      <c r="BK14" s="707" t="b">
        <f t="shared" si="55"/>
        <v>0</v>
      </c>
      <c r="BL14" s="707" t="b">
        <f t="shared" si="56"/>
        <v>0</v>
      </c>
      <c r="BM14" s="707" t="b">
        <f t="shared" si="57"/>
        <v>0</v>
      </c>
      <c r="BN14" s="707" t="b">
        <f t="shared" si="58"/>
        <v>0</v>
      </c>
      <c r="BO14" s="707" t="b">
        <f t="shared" si="83"/>
        <v>0</v>
      </c>
      <c r="BP14" s="707" t="b">
        <f t="shared" si="59"/>
        <v>0</v>
      </c>
      <c r="BQ14" s="707" t="b">
        <f t="shared" si="60"/>
        <v>0</v>
      </c>
      <c r="BR14" s="707" t="b">
        <f>EXACT($F14,C15)</f>
        <v>0</v>
      </c>
      <c r="BS14" s="707" t="b">
        <f t="shared" si="62"/>
        <v>0</v>
      </c>
      <c r="BT14" s="707" t="b">
        <f t="shared" si="63"/>
        <v>0</v>
      </c>
      <c r="BU14" s="707" t="b">
        <f t="shared" si="64"/>
        <v>0</v>
      </c>
      <c r="BV14" s="707" t="b">
        <f t="shared" si="65"/>
        <v>0</v>
      </c>
      <c r="BW14" s="707" t="b">
        <f t="shared" si="66"/>
        <v>0</v>
      </c>
      <c r="BX14" s="707" t="b">
        <f t="shared" si="67"/>
        <v>0</v>
      </c>
      <c r="BY14" s="707" t="b">
        <f t="shared" si="68"/>
        <v>0</v>
      </c>
      <c r="BZ14" s="707" t="b">
        <f t="shared" si="69"/>
        <v>0</v>
      </c>
      <c r="CA14" s="707" t="b">
        <f t="shared" si="70"/>
        <v>0</v>
      </c>
      <c r="CB14" s="707" t="b">
        <f t="shared" si="71"/>
        <v>0</v>
      </c>
      <c r="CC14" s="707" t="b">
        <f t="shared" si="72"/>
        <v>0</v>
      </c>
      <c r="CD14" s="707" t="b">
        <f t="shared" si="73"/>
        <v>0</v>
      </c>
      <c r="CE14" s="707" t="b">
        <f t="shared" si="84"/>
        <v>0</v>
      </c>
      <c r="CF14" s="707" t="b">
        <f t="shared" si="85"/>
        <v>0</v>
      </c>
      <c r="CG14" s="707" t="b">
        <f t="shared" si="74"/>
        <v>0</v>
      </c>
      <c r="CH14" s="707" t="b">
        <f t="shared" si="75"/>
        <v>0</v>
      </c>
      <c r="CI14" s="707" t="b">
        <f t="shared" si="76"/>
        <v>0</v>
      </c>
      <c r="CJ14" s="707" t="b">
        <f t="shared" si="77"/>
        <v>0</v>
      </c>
      <c r="CK14" s="707" t="b">
        <f t="shared" si="78"/>
        <v>0</v>
      </c>
      <c r="CL14" s="707" t="b">
        <f t="shared" si="79"/>
        <v>0</v>
      </c>
      <c r="CM14" s="707" t="b">
        <f t="shared" si="80"/>
        <v>0</v>
      </c>
      <c r="CN14" s="707" t="b">
        <f t="shared" si="81"/>
        <v>0</v>
      </c>
    </row>
    <row r="15" spans="2:92">
      <c r="B15" s="707" t="s">
        <v>462</v>
      </c>
      <c r="C15" s="707" t="s">
        <v>109</v>
      </c>
      <c r="D15" s="727" t="str">
        <f t="shared" si="10"/>
        <v>C1C6</v>
      </c>
      <c r="E15" s="707" t="s">
        <v>463</v>
      </c>
      <c r="F15" s="707" t="s">
        <v>98</v>
      </c>
      <c r="G15" s="727" t="str">
        <f t="shared" si="11"/>
        <v>C2C4</v>
      </c>
      <c r="H15" s="707" t="s">
        <v>100</v>
      </c>
      <c r="I15" s="707" t="s">
        <v>94</v>
      </c>
      <c r="J15" s="727" t="str">
        <f t="shared" si="12"/>
        <v>C3C5</v>
      </c>
      <c r="N15" s="707" t="b">
        <f t="shared" si="13"/>
        <v>0</v>
      </c>
      <c r="O15" s="707" t="b">
        <f t="shared" si="14"/>
        <v>0</v>
      </c>
      <c r="Q15" s="707" t="b">
        <f t="shared" si="15"/>
        <v>0</v>
      </c>
      <c r="R15" s="707" t="b">
        <f t="shared" si="16"/>
        <v>0</v>
      </c>
      <c r="S15" s="707" t="b">
        <f t="shared" si="17"/>
        <v>0</v>
      </c>
      <c r="T15" s="707" t="b">
        <f t="shared" si="18"/>
        <v>0</v>
      </c>
      <c r="U15" s="707" t="b">
        <f>EXACT($C15,F15)</f>
        <v>0</v>
      </c>
      <c r="V15" s="707" t="b">
        <f t="shared" si="20"/>
        <v>0</v>
      </c>
      <c r="W15" s="707" t="b">
        <f>EXACT($C15,I15)</f>
        <v>0</v>
      </c>
      <c r="X15" s="707" t="b">
        <f t="shared" si="22"/>
        <v>0</v>
      </c>
      <c r="Y15" s="707" t="b">
        <f t="shared" si="23"/>
        <v>0</v>
      </c>
      <c r="Z15" s="707" t="b">
        <f t="shared" si="24"/>
        <v>0</v>
      </c>
      <c r="AA15" s="707" t="b">
        <f t="shared" si="25"/>
        <v>0</v>
      </c>
      <c r="AB15" s="707" t="b">
        <f t="shared" si="26"/>
        <v>0</v>
      </c>
      <c r="AC15" s="707" t="b">
        <f t="shared" si="27"/>
        <v>0</v>
      </c>
      <c r="AE15" s="707" t="b">
        <f t="shared" si="28"/>
        <v>0</v>
      </c>
      <c r="AF15" s="707" t="b">
        <f t="shared" si="29"/>
        <v>0</v>
      </c>
      <c r="AG15" s="707" t="b">
        <f t="shared" si="30"/>
        <v>0</v>
      </c>
      <c r="AH15" s="707" t="b">
        <f t="shared" si="31"/>
        <v>0</v>
      </c>
      <c r="AI15" s="707" t="b">
        <f t="shared" si="32"/>
        <v>0</v>
      </c>
      <c r="AJ15" s="707" t="b">
        <f t="shared" si="33"/>
        <v>0</v>
      </c>
      <c r="AK15" s="707" t="b">
        <f t="shared" si="34"/>
        <v>0</v>
      </c>
      <c r="AL15" s="707" t="b">
        <f t="shared" si="35"/>
        <v>0</v>
      </c>
      <c r="AN15" s="707" t="b">
        <f t="shared" si="36"/>
        <v>0</v>
      </c>
      <c r="AO15" s="707" t="b">
        <f t="shared" si="37"/>
        <v>0</v>
      </c>
      <c r="AQ15" s="707" t="b">
        <f t="shared" si="38"/>
        <v>0</v>
      </c>
      <c r="AR15" s="707" t="b">
        <f>EXACT($C15,I16)</f>
        <v>0</v>
      </c>
      <c r="AS15" s="707" t="b">
        <f t="shared" si="40"/>
        <v>0</v>
      </c>
      <c r="AT15" s="707" t="b">
        <f t="shared" si="41"/>
        <v>0</v>
      </c>
      <c r="AV15" s="707" t="b">
        <f t="shared" si="42"/>
        <v>0</v>
      </c>
      <c r="AW15" s="707" t="b">
        <f t="shared" si="43"/>
        <v>0</v>
      </c>
      <c r="AY15" s="707" t="b">
        <f t="shared" si="44"/>
        <v>0</v>
      </c>
      <c r="AZ15" s="707" t="b">
        <f t="shared" si="45"/>
        <v>0</v>
      </c>
      <c r="BA15" s="707" t="b">
        <f t="shared" si="46"/>
        <v>0</v>
      </c>
      <c r="BB15" s="707" t="b">
        <f t="shared" si="47"/>
        <v>0</v>
      </c>
      <c r="BC15" s="707" t="b">
        <f t="shared" si="48"/>
        <v>0</v>
      </c>
      <c r="BD15" s="707" t="b">
        <f t="shared" si="49"/>
        <v>0</v>
      </c>
      <c r="BE15" s="707" t="b">
        <f t="shared" si="50"/>
        <v>0</v>
      </c>
      <c r="BF15" s="707" t="b">
        <f t="shared" si="51"/>
        <v>0</v>
      </c>
      <c r="BG15" s="707" t="b">
        <f>EXACT($E15,H16)</f>
        <v>0</v>
      </c>
      <c r="BH15" s="707" t="b">
        <f t="shared" si="52"/>
        <v>0</v>
      </c>
      <c r="BI15" s="707" t="b">
        <f t="shared" si="53"/>
        <v>0</v>
      </c>
      <c r="BJ15" s="707" t="b">
        <f t="shared" si="54"/>
        <v>0</v>
      </c>
      <c r="BK15" s="707" t="b">
        <f t="shared" si="55"/>
        <v>0</v>
      </c>
      <c r="BL15" s="707" t="b">
        <f t="shared" si="56"/>
        <v>0</v>
      </c>
      <c r="BM15" s="707" t="b">
        <f t="shared" si="57"/>
        <v>0</v>
      </c>
      <c r="BN15" s="707" t="b">
        <f t="shared" si="58"/>
        <v>0</v>
      </c>
      <c r="BO15" s="707" t="b">
        <f t="shared" si="83"/>
        <v>0</v>
      </c>
      <c r="BP15" s="707" t="b">
        <f t="shared" si="59"/>
        <v>0</v>
      </c>
      <c r="BQ15" s="707" t="b">
        <f t="shared" si="60"/>
        <v>0</v>
      </c>
      <c r="BR15" s="707" t="b">
        <f t="shared" si="61"/>
        <v>0</v>
      </c>
      <c r="BS15" s="707" t="b">
        <f>EXACT($I15,B16)</f>
        <v>0</v>
      </c>
      <c r="BT15" s="707" t="b">
        <f t="shared" si="63"/>
        <v>0</v>
      </c>
      <c r="BU15" s="707" t="b">
        <f t="shared" si="64"/>
        <v>0</v>
      </c>
      <c r="BV15" s="707" t="b">
        <f t="shared" si="65"/>
        <v>0</v>
      </c>
      <c r="BW15" s="707" t="b">
        <f t="shared" si="66"/>
        <v>0</v>
      </c>
      <c r="BX15" s="707" t="b">
        <f t="shared" si="67"/>
        <v>0</v>
      </c>
      <c r="BY15" s="707" t="b">
        <f>EXACT($H15,B16)</f>
        <v>0</v>
      </c>
      <c r="BZ15" s="707" t="b">
        <f t="shared" si="69"/>
        <v>0</v>
      </c>
      <c r="CA15" s="707" t="b">
        <f t="shared" si="70"/>
        <v>0</v>
      </c>
      <c r="CB15" s="707" t="b">
        <f t="shared" si="71"/>
        <v>0</v>
      </c>
      <c r="CC15" s="707" t="b">
        <f t="shared" si="72"/>
        <v>0</v>
      </c>
      <c r="CD15" s="707" t="b">
        <f t="shared" si="73"/>
        <v>0</v>
      </c>
      <c r="CE15" s="707" t="b">
        <f t="shared" si="84"/>
        <v>0</v>
      </c>
      <c r="CF15" s="707" t="b">
        <f t="shared" si="85"/>
        <v>0</v>
      </c>
      <c r="CG15" s="707" t="b">
        <f t="shared" si="74"/>
        <v>0</v>
      </c>
      <c r="CH15" s="707" t="b">
        <f t="shared" si="75"/>
        <v>0</v>
      </c>
      <c r="CI15" s="707" t="b">
        <f t="shared" si="76"/>
        <v>0</v>
      </c>
      <c r="CJ15" s="707" t="b">
        <f t="shared" si="77"/>
        <v>0</v>
      </c>
      <c r="CK15" s="707" t="b">
        <f t="shared" si="78"/>
        <v>0</v>
      </c>
      <c r="CL15" s="707" t="b">
        <f t="shared" si="79"/>
        <v>0</v>
      </c>
      <c r="CM15" s="707" t="b">
        <f t="shared" si="80"/>
        <v>0</v>
      </c>
      <c r="CN15" s="707" t="b">
        <f t="shared" si="81"/>
        <v>0</v>
      </c>
    </row>
    <row r="16" spans="2:92">
      <c r="B16" s="707" t="s">
        <v>465</v>
      </c>
      <c r="C16" s="707" t="s">
        <v>570</v>
      </c>
      <c r="D16" s="727" t="str">
        <f t="shared" si="10"/>
        <v>D4D6</v>
      </c>
      <c r="E16" s="707" t="s">
        <v>472</v>
      </c>
      <c r="F16" s="707" t="s">
        <v>563</v>
      </c>
      <c r="G16" s="727" t="str">
        <f t="shared" si="11"/>
        <v>F1F5</v>
      </c>
      <c r="H16" s="707" t="s">
        <v>467</v>
      </c>
      <c r="I16" s="707" t="s">
        <v>713</v>
      </c>
      <c r="J16" s="727" t="str">
        <f t="shared" si="12"/>
        <v>D3D8</v>
      </c>
      <c r="N16" s="707" t="b">
        <f t="shared" si="13"/>
        <v>0</v>
      </c>
      <c r="O16" s="707" t="b">
        <f t="shared" si="14"/>
        <v>0</v>
      </c>
      <c r="Q16" s="707" t="b">
        <f t="shared" si="15"/>
        <v>0</v>
      </c>
      <c r="R16" s="707" t="b">
        <f t="shared" si="16"/>
        <v>0</v>
      </c>
      <c r="S16" s="707" t="b">
        <f>EXACT($B16,I16)</f>
        <v>0</v>
      </c>
      <c r="T16" s="707" t="b">
        <f t="shared" si="18"/>
        <v>0</v>
      </c>
      <c r="U16" s="707" t="b">
        <f t="shared" si="19"/>
        <v>0</v>
      </c>
      <c r="V16" s="707" t="b">
        <f t="shared" si="20"/>
        <v>0</v>
      </c>
      <c r="W16" s="707" t="b">
        <f t="shared" si="21"/>
        <v>0</v>
      </c>
      <c r="X16" s="707" t="b">
        <f t="shared" si="22"/>
        <v>0</v>
      </c>
      <c r="Y16" s="707" t="b">
        <f t="shared" si="23"/>
        <v>0</v>
      </c>
      <c r="Z16" s="707" t="b">
        <f t="shared" si="24"/>
        <v>0</v>
      </c>
      <c r="AA16" s="707" t="b">
        <f t="shared" si="25"/>
        <v>0</v>
      </c>
      <c r="AB16" s="707" t="b">
        <f t="shared" si="26"/>
        <v>0</v>
      </c>
      <c r="AC16" s="707" t="b">
        <f t="shared" si="27"/>
        <v>0</v>
      </c>
      <c r="AE16" s="707" t="b">
        <f t="shared" si="28"/>
        <v>0</v>
      </c>
      <c r="AF16" s="707" t="b">
        <f t="shared" si="29"/>
        <v>0</v>
      </c>
      <c r="AG16" s="707" t="b">
        <f t="shared" si="30"/>
        <v>0</v>
      </c>
      <c r="AH16" s="707" t="b">
        <f t="shared" si="31"/>
        <v>0</v>
      </c>
      <c r="AI16" s="707" t="b">
        <f t="shared" si="32"/>
        <v>0</v>
      </c>
      <c r="AJ16" s="707" t="b">
        <f t="shared" si="33"/>
        <v>0</v>
      </c>
      <c r="AK16" s="707" t="b">
        <f t="shared" si="34"/>
        <v>0</v>
      </c>
      <c r="AL16" s="707" t="b">
        <f t="shared" si="35"/>
        <v>0</v>
      </c>
      <c r="AN16" s="707" t="b">
        <f t="shared" si="36"/>
        <v>0</v>
      </c>
      <c r="AO16" s="707" t="b">
        <f t="shared" si="37"/>
        <v>0</v>
      </c>
      <c r="AQ16" s="707" t="b">
        <f t="shared" si="38"/>
        <v>0</v>
      </c>
      <c r="AR16" s="707" t="b">
        <f t="shared" si="39"/>
        <v>0</v>
      </c>
      <c r="AS16" s="707" t="b">
        <f t="shared" si="40"/>
        <v>0</v>
      </c>
      <c r="AT16" s="707" t="b">
        <f t="shared" si="41"/>
        <v>0</v>
      </c>
      <c r="AV16" s="707" t="b">
        <f t="shared" si="42"/>
        <v>0</v>
      </c>
      <c r="AW16" s="707" t="b">
        <f t="shared" si="43"/>
        <v>0</v>
      </c>
      <c r="AY16" s="707" t="b">
        <f t="shared" si="44"/>
        <v>0</v>
      </c>
      <c r="AZ16" s="707" t="b">
        <f t="shared" si="45"/>
        <v>0</v>
      </c>
      <c r="BA16" s="707" t="b">
        <f t="shared" si="46"/>
        <v>0</v>
      </c>
      <c r="BB16" s="707" t="b">
        <f t="shared" si="47"/>
        <v>0</v>
      </c>
      <c r="BC16" s="707" t="b">
        <f t="shared" si="48"/>
        <v>0</v>
      </c>
      <c r="BD16" s="707" t="b">
        <f t="shared" si="49"/>
        <v>0</v>
      </c>
      <c r="BE16" s="707" t="b">
        <f t="shared" si="50"/>
        <v>0</v>
      </c>
      <c r="BF16" s="707" t="b">
        <f t="shared" si="51"/>
        <v>0</v>
      </c>
      <c r="BG16" s="707" t="b">
        <f t="shared" si="82"/>
        <v>0</v>
      </c>
      <c r="BH16" s="707" t="b">
        <f t="shared" si="52"/>
        <v>0</v>
      </c>
      <c r="BI16" s="707" t="b">
        <f t="shared" si="53"/>
        <v>0</v>
      </c>
      <c r="BJ16" s="707" t="b">
        <f t="shared" si="54"/>
        <v>0</v>
      </c>
      <c r="BK16" s="707" t="b">
        <f t="shared" si="55"/>
        <v>0</v>
      </c>
      <c r="BL16" s="707" t="b">
        <f t="shared" si="56"/>
        <v>0</v>
      </c>
      <c r="BM16" s="707" t="b">
        <f t="shared" si="57"/>
        <v>0</v>
      </c>
      <c r="BN16" s="707" t="b">
        <f t="shared" si="58"/>
        <v>0</v>
      </c>
      <c r="BO16" s="707" t="b">
        <f t="shared" si="83"/>
        <v>0</v>
      </c>
      <c r="BP16" s="707" t="b">
        <f t="shared" si="59"/>
        <v>0</v>
      </c>
      <c r="BQ16" s="707" t="b">
        <f t="shared" si="60"/>
        <v>0</v>
      </c>
      <c r="BR16" s="707" t="b">
        <f t="shared" si="61"/>
        <v>0</v>
      </c>
      <c r="BS16" s="707" t="b">
        <f t="shared" si="62"/>
        <v>0</v>
      </c>
      <c r="BT16" s="707" t="b">
        <f t="shared" si="63"/>
        <v>0</v>
      </c>
      <c r="BU16" s="707" t="b">
        <f t="shared" si="64"/>
        <v>0</v>
      </c>
      <c r="BV16" s="707" t="b">
        <f t="shared" si="65"/>
        <v>0</v>
      </c>
      <c r="BW16" s="707" t="b">
        <f t="shared" si="66"/>
        <v>0</v>
      </c>
      <c r="BX16" s="707" t="b">
        <f t="shared" si="67"/>
        <v>0</v>
      </c>
      <c r="BY16" s="707" t="b">
        <f t="shared" si="68"/>
        <v>0</v>
      </c>
      <c r="BZ16" s="707" t="b">
        <f t="shared" si="69"/>
        <v>0</v>
      </c>
      <c r="CA16" s="707" t="b">
        <f t="shared" si="70"/>
        <v>0</v>
      </c>
      <c r="CB16" s="707" t="b">
        <f t="shared" si="71"/>
        <v>0</v>
      </c>
      <c r="CC16" s="707" t="b">
        <f t="shared" si="72"/>
        <v>0</v>
      </c>
      <c r="CD16" s="707" t="b">
        <f t="shared" si="73"/>
        <v>0</v>
      </c>
      <c r="CE16" s="707" t="b">
        <f t="shared" si="84"/>
        <v>0</v>
      </c>
      <c r="CF16" s="707" t="b">
        <f t="shared" si="85"/>
        <v>0</v>
      </c>
      <c r="CG16" s="707" t="b">
        <f t="shared" si="74"/>
        <v>0</v>
      </c>
      <c r="CH16" s="707" t="b">
        <f t="shared" si="75"/>
        <v>0</v>
      </c>
      <c r="CI16" s="707" t="b">
        <f t="shared" si="76"/>
        <v>0</v>
      </c>
      <c r="CJ16" s="707" t="b">
        <f t="shared" si="77"/>
        <v>0</v>
      </c>
      <c r="CK16" s="707" t="b">
        <f t="shared" si="78"/>
        <v>0</v>
      </c>
      <c r="CL16" s="707" t="b">
        <f t="shared" si="79"/>
        <v>0</v>
      </c>
      <c r="CM16" s="707" t="b">
        <f t="shared" si="80"/>
        <v>0</v>
      </c>
      <c r="CN16" s="707" t="b">
        <f t="shared" si="81"/>
        <v>0</v>
      </c>
    </row>
    <row r="17" spans="2:92">
      <c r="B17" s="707" t="s">
        <v>712</v>
      </c>
      <c r="C17" s="707" t="s">
        <v>713</v>
      </c>
      <c r="D17" s="727" t="str">
        <f t="shared" si="10"/>
        <v>D7D8</v>
      </c>
      <c r="E17" s="707" t="s">
        <v>474</v>
      </c>
      <c r="F17" s="707" t="s">
        <v>475</v>
      </c>
      <c r="G17" s="727" t="str">
        <f t="shared" si="11"/>
        <v>F2F3</v>
      </c>
      <c r="H17" s="707" t="s">
        <v>473</v>
      </c>
      <c r="I17" s="707" t="s">
        <v>812</v>
      </c>
      <c r="J17" s="727" t="str">
        <f t="shared" si="12"/>
        <v>F4F6</v>
      </c>
      <c r="N17" s="707" t="b">
        <f t="shared" si="13"/>
        <v>0</v>
      </c>
      <c r="O17" s="707" t="b">
        <f t="shared" si="14"/>
        <v>0</v>
      </c>
      <c r="Q17" s="707" t="b">
        <f t="shared" si="15"/>
        <v>0</v>
      </c>
      <c r="R17" s="707" t="b">
        <f t="shared" si="16"/>
        <v>0</v>
      </c>
      <c r="S17" s="707" t="b">
        <f t="shared" si="17"/>
        <v>0</v>
      </c>
      <c r="T17" s="707" t="b">
        <f t="shared" si="18"/>
        <v>0</v>
      </c>
      <c r="U17" s="707" t="b">
        <f t="shared" si="19"/>
        <v>0</v>
      </c>
      <c r="V17" s="707" t="b">
        <f t="shared" si="20"/>
        <v>0</v>
      </c>
      <c r="W17" s="707" t="b">
        <f t="shared" si="21"/>
        <v>0</v>
      </c>
      <c r="X17" s="707" t="b">
        <f t="shared" si="22"/>
        <v>0</v>
      </c>
      <c r="Y17" s="707" t="b">
        <f t="shared" si="23"/>
        <v>0</v>
      </c>
      <c r="Z17" s="707" t="b">
        <f t="shared" si="24"/>
        <v>0</v>
      </c>
      <c r="AA17" s="707" t="b">
        <f t="shared" si="25"/>
        <v>0</v>
      </c>
      <c r="AB17" s="707" t="b">
        <f t="shared" si="26"/>
        <v>0</v>
      </c>
      <c r="AC17" s="707" t="b">
        <f t="shared" si="27"/>
        <v>0</v>
      </c>
      <c r="AE17" s="707" t="b">
        <f t="shared" si="28"/>
        <v>0</v>
      </c>
      <c r="AF17" s="707" t="b">
        <f t="shared" si="29"/>
        <v>0</v>
      </c>
      <c r="AG17" s="707" t="b">
        <f t="shared" si="30"/>
        <v>0</v>
      </c>
      <c r="AH17" s="707" t="b">
        <f t="shared" si="31"/>
        <v>0</v>
      </c>
      <c r="AI17" s="707" t="b">
        <f t="shared" si="32"/>
        <v>0</v>
      </c>
      <c r="AJ17" s="707" t="b">
        <f t="shared" si="33"/>
        <v>0</v>
      </c>
      <c r="AK17" s="707" t="b">
        <f t="shared" si="34"/>
        <v>0</v>
      </c>
      <c r="AL17" s="707" t="b">
        <f t="shared" si="35"/>
        <v>0</v>
      </c>
      <c r="AN17" s="707" t="b">
        <f t="shared" si="36"/>
        <v>0</v>
      </c>
      <c r="AO17" s="707" t="b">
        <f t="shared" si="37"/>
        <v>0</v>
      </c>
      <c r="AQ17" s="707" t="b">
        <f t="shared" si="38"/>
        <v>0</v>
      </c>
      <c r="AR17" s="707" t="b">
        <f t="shared" si="39"/>
        <v>0</v>
      </c>
      <c r="AS17" s="707" t="b">
        <f t="shared" si="40"/>
        <v>0</v>
      </c>
      <c r="AT17" s="707" t="b">
        <f t="shared" si="41"/>
        <v>0</v>
      </c>
      <c r="AV17" s="707" t="b">
        <f t="shared" si="42"/>
        <v>0</v>
      </c>
      <c r="AW17" s="707" t="b">
        <f t="shared" si="43"/>
        <v>0</v>
      </c>
      <c r="AY17" s="707" t="b">
        <f t="shared" si="44"/>
        <v>0</v>
      </c>
      <c r="AZ17" s="707" t="b">
        <f t="shared" si="45"/>
        <v>0</v>
      </c>
      <c r="BA17" s="707" t="b">
        <f t="shared" si="46"/>
        <v>0</v>
      </c>
      <c r="BB17" s="707" t="b">
        <f t="shared" si="47"/>
        <v>0</v>
      </c>
      <c r="BC17" s="707" t="b">
        <f t="shared" si="48"/>
        <v>0</v>
      </c>
      <c r="BD17" s="707" t="b">
        <f t="shared" si="49"/>
        <v>0</v>
      </c>
      <c r="BE17" s="707" t="b">
        <f t="shared" si="50"/>
        <v>0</v>
      </c>
      <c r="BF17" s="707" t="b">
        <f t="shared" si="51"/>
        <v>0</v>
      </c>
      <c r="BG17" s="707" t="b">
        <f t="shared" si="82"/>
        <v>0</v>
      </c>
      <c r="BH17" s="707" t="b">
        <f t="shared" si="52"/>
        <v>0</v>
      </c>
      <c r="BI17" s="707" t="b">
        <f t="shared" si="53"/>
        <v>0</v>
      </c>
      <c r="BJ17" s="707" t="b">
        <f t="shared" si="54"/>
        <v>0</v>
      </c>
      <c r="BK17" s="707" t="b">
        <f t="shared" si="55"/>
        <v>0</v>
      </c>
      <c r="BL17" s="707" t="b">
        <f t="shared" si="56"/>
        <v>0</v>
      </c>
      <c r="BM17" s="707" t="b">
        <f t="shared" si="57"/>
        <v>0</v>
      </c>
      <c r="BN17" s="707" t="b">
        <f t="shared" si="58"/>
        <v>0</v>
      </c>
      <c r="BO17" s="707" t="b">
        <f t="shared" si="83"/>
        <v>0</v>
      </c>
      <c r="BP17" s="707" t="b">
        <f t="shared" si="59"/>
        <v>0</v>
      </c>
      <c r="BQ17" s="707" t="b">
        <f t="shared" si="60"/>
        <v>0</v>
      </c>
      <c r="BR17" s="707" t="b">
        <f t="shared" si="61"/>
        <v>0</v>
      </c>
      <c r="BS17" s="707" t="b">
        <f t="shared" si="62"/>
        <v>0</v>
      </c>
      <c r="BT17" s="707" t="b">
        <f t="shared" si="63"/>
        <v>0</v>
      </c>
      <c r="BU17" s="707" t="b">
        <f t="shared" si="64"/>
        <v>0</v>
      </c>
      <c r="BV17" s="707" t="b">
        <f t="shared" si="65"/>
        <v>0</v>
      </c>
      <c r="BW17" s="707" t="b">
        <f t="shared" si="66"/>
        <v>0</v>
      </c>
      <c r="BX17" s="707" t="b">
        <f t="shared" si="67"/>
        <v>0</v>
      </c>
      <c r="BY17" s="707" t="b">
        <f t="shared" si="68"/>
        <v>0</v>
      </c>
      <c r="BZ17" s="707" t="b">
        <f t="shared" si="69"/>
        <v>0</v>
      </c>
      <c r="CA17" s="707" t="b">
        <f t="shared" si="70"/>
        <v>0</v>
      </c>
      <c r="CB17" s="707" t="b">
        <f t="shared" si="71"/>
        <v>0</v>
      </c>
      <c r="CC17" s="707" t="b">
        <f t="shared" si="72"/>
        <v>0</v>
      </c>
      <c r="CD17" s="707" t="b">
        <f t="shared" si="73"/>
        <v>0</v>
      </c>
      <c r="CE17" s="707" t="b">
        <f t="shared" si="84"/>
        <v>0</v>
      </c>
      <c r="CF17" s="707" t="b">
        <f t="shared" si="85"/>
        <v>0</v>
      </c>
      <c r="CG17" s="707" t="b">
        <f t="shared" si="74"/>
        <v>0</v>
      </c>
      <c r="CH17" s="707" t="b">
        <f t="shared" si="75"/>
        <v>0</v>
      </c>
      <c r="CI17" s="707" t="b">
        <f t="shared" si="76"/>
        <v>0</v>
      </c>
      <c r="CJ17" s="707" t="b">
        <f t="shared" si="77"/>
        <v>0</v>
      </c>
      <c r="CK17" s="707" t="b">
        <f t="shared" si="78"/>
        <v>0</v>
      </c>
      <c r="CL17" s="707" t="b">
        <f t="shared" si="79"/>
        <v>0</v>
      </c>
      <c r="CM17" s="707" t="b">
        <f t="shared" si="80"/>
        <v>0</v>
      </c>
      <c r="CN17" s="707" t="b">
        <f t="shared" si="81"/>
        <v>0</v>
      </c>
    </row>
    <row r="18" spans="2:92">
      <c r="B18" s="707" t="s">
        <v>462</v>
      </c>
      <c r="C18" s="707" t="s">
        <v>94</v>
      </c>
      <c r="D18" s="727" t="str">
        <f t="shared" si="10"/>
        <v>C1C5</v>
      </c>
      <c r="E18" s="707" t="s">
        <v>472</v>
      </c>
      <c r="F18" s="707" t="s">
        <v>812</v>
      </c>
      <c r="G18" s="727" t="str">
        <f t="shared" si="11"/>
        <v>F1F6</v>
      </c>
      <c r="H18" s="707" t="s">
        <v>468</v>
      </c>
      <c r="I18" s="707" t="s">
        <v>469</v>
      </c>
      <c r="J18" s="727" t="str">
        <f t="shared" si="12"/>
        <v>E1E4</v>
      </c>
      <c r="N18" s="707" t="b">
        <f t="shared" si="13"/>
        <v>0</v>
      </c>
      <c r="O18" s="707" t="b">
        <f t="shared" si="14"/>
        <v>0</v>
      </c>
      <c r="Q18" s="707" t="b">
        <f t="shared" si="15"/>
        <v>0</v>
      </c>
      <c r="R18" s="707" t="b">
        <f t="shared" si="16"/>
        <v>0</v>
      </c>
      <c r="S18" s="707" t="b">
        <f t="shared" si="17"/>
        <v>0</v>
      </c>
      <c r="T18" s="707" t="b">
        <f t="shared" si="18"/>
        <v>0</v>
      </c>
      <c r="U18" s="707" t="b">
        <f t="shared" si="19"/>
        <v>0</v>
      </c>
      <c r="V18" s="707" t="b">
        <f t="shared" si="20"/>
        <v>0</v>
      </c>
      <c r="W18" s="707" t="b">
        <f t="shared" si="21"/>
        <v>0</v>
      </c>
      <c r="X18" s="707" t="b">
        <f t="shared" si="22"/>
        <v>0</v>
      </c>
      <c r="Y18" s="707" t="b">
        <f t="shared" si="23"/>
        <v>0</v>
      </c>
      <c r="Z18" s="707" t="b">
        <f t="shared" si="24"/>
        <v>0</v>
      </c>
      <c r="AA18" s="707" t="b">
        <f t="shared" si="25"/>
        <v>0</v>
      </c>
      <c r="AB18" s="707" t="b">
        <f t="shared" si="26"/>
        <v>0</v>
      </c>
      <c r="AC18" s="707" t="b">
        <f t="shared" si="27"/>
        <v>0</v>
      </c>
      <c r="AE18" s="707" t="b">
        <f t="shared" si="28"/>
        <v>0</v>
      </c>
      <c r="AF18" s="707" t="b">
        <f t="shared" si="29"/>
        <v>0</v>
      </c>
      <c r="AG18" s="707" t="b">
        <f t="shared" si="30"/>
        <v>0</v>
      </c>
      <c r="AH18" s="707" t="b">
        <f t="shared" si="31"/>
        <v>0</v>
      </c>
      <c r="AI18" s="707" t="b">
        <f t="shared" si="32"/>
        <v>0</v>
      </c>
      <c r="AJ18" s="707" t="b">
        <f t="shared" si="33"/>
        <v>0</v>
      </c>
      <c r="AK18" s="707" t="b">
        <f t="shared" si="34"/>
        <v>0</v>
      </c>
      <c r="AL18" s="707" t="b">
        <f t="shared" si="35"/>
        <v>0</v>
      </c>
      <c r="AN18" s="707" t="b">
        <f t="shared" si="36"/>
        <v>0</v>
      </c>
      <c r="AO18" s="707" t="b">
        <f t="shared" si="37"/>
        <v>0</v>
      </c>
      <c r="AQ18" s="707" t="b">
        <f t="shared" si="38"/>
        <v>0</v>
      </c>
      <c r="AR18" s="707" t="b">
        <f>EXACT($C18,I19)</f>
        <v>0</v>
      </c>
      <c r="AS18" s="707" t="b">
        <f t="shared" si="40"/>
        <v>0</v>
      </c>
      <c r="AT18" s="707" t="b">
        <f t="shared" si="41"/>
        <v>0</v>
      </c>
      <c r="AV18" s="707" t="b">
        <f t="shared" si="42"/>
        <v>0</v>
      </c>
      <c r="AW18" s="707" t="b">
        <f t="shared" si="43"/>
        <v>0</v>
      </c>
      <c r="AY18" s="707" t="b">
        <f t="shared" si="44"/>
        <v>0</v>
      </c>
      <c r="AZ18" s="707" t="b">
        <f t="shared" si="45"/>
        <v>0</v>
      </c>
      <c r="BA18" s="707" t="b">
        <f t="shared" si="46"/>
        <v>0</v>
      </c>
      <c r="BB18" s="707" t="b">
        <f t="shared" si="47"/>
        <v>0</v>
      </c>
      <c r="BC18" s="707" t="b">
        <f t="shared" si="48"/>
        <v>0</v>
      </c>
      <c r="BD18" s="707" t="b">
        <f t="shared" si="49"/>
        <v>0</v>
      </c>
      <c r="BE18" s="707" t="b">
        <f t="shared" si="50"/>
        <v>0</v>
      </c>
      <c r="BF18" s="707" t="b">
        <f t="shared" si="51"/>
        <v>0</v>
      </c>
      <c r="BG18" s="707" t="b">
        <f t="shared" si="82"/>
        <v>0</v>
      </c>
      <c r="BH18" s="707" t="b">
        <f t="shared" si="52"/>
        <v>0</v>
      </c>
      <c r="BI18" s="707" t="b">
        <f t="shared" si="53"/>
        <v>0</v>
      </c>
      <c r="BJ18" s="707" t="b">
        <f t="shared" si="54"/>
        <v>0</v>
      </c>
      <c r="BK18" s="707" t="b">
        <f t="shared" si="55"/>
        <v>0</v>
      </c>
      <c r="BL18" s="707" t="b">
        <f t="shared" si="56"/>
        <v>0</v>
      </c>
      <c r="BM18" s="707" t="b">
        <f t="shared" si="57"/>
        <v>0</v>
      </c>
      <c r="BN18" s="707" t="b">
        <f t="shared" si="58"/>
        <v>0</v>
      </c>
      <c r="BO18" s="707" t="b">
        <f t="shared" si="83"/>
        <v>0</v>
      </c>
      <c r="BP18" s="707" t="b">
        <f t="shared" si="59"/>
        <v>0</v>
      </c>
      <c r="BQ18" s="707" t="b">
        <f t="shared" si="60"/>
        <v>0</v>
      </c>
      <c r="BR18" s="707" t="b">
        <f t="shared" si="61"/>
        <v>0</v>
      </c>
      <c r="BS18" s="707" t="b">
        <f t="shared" si="62"/>
        <v>0</v>
      </c>
      <c r="BT18" s="707" t="b">
        <f t="shared" si="63"/>
        <v>0</v>
      </c>
      <c r="BU18" s="707" t="b">
        <f t="shared" si="64"/>
        <v>0</v>
      </c>
      <c r="BV18" s="707" t="b">
        <f t="shared" si="65"/>
        <v>0</v>
      </c>
      <c r="BW18" s="707" t="b">
        <f t="shared" si="66"/>
        <v>0</v>
      </c>
      <c r="BX18" s="707" t="b">
        <f t="shared" si="67"/>
        <v>0</v>
      </c>
      <c r="BY18" s="707" t="b">
        <f t="shared" si="68"/>
        <v>0</v>
      </c>
      <c r="BZ18" s="707" t="b">
        <f t="shared" si="69"/>
        <v>0</v>
      </c>
      <c r="CA18" s="707" t="b">
        <f t="shared" si="70"/>
        <v>0</v>
      </c>
      <c r="CB18" s="707" t="b">
        <f t="shared" si="71"/>
        <v>0</v>
      </c>
      <c r="CC18" s="707" t="b">
        <f t="shared" si="72"/>
        <v>0</v>
      </c>
      <c r="CD18" s="707" t="b">
        <f t="shared" si="73"/>
        <v>0</v>
      </c>
      <c r="CE18" s="707" t="b">
        <f t="shared" si="84"/>
        <v>0</v>
      </c>
      <c r="CF18" s="707" t="b">
        <f t="shared" si="85"/>
        <v>0</v>
      </c>
      <c r="CG18" s="707" t="b">
        <f t="shared" si="74"/>
        <v>0</v>
      </c>
      <c r="CH18" s="707" t="b">
        <f t="shared" si="75"/>
        <v>0</v>
      </c>
      <c r="CI18" s="707" t="b">
        <f t="shared" si="76"/>
        <v>0</v>
      </c>
      <c r="CJ18" s="707" t="b">
        <f t="shared" si="77"/>
        <v>0</v>
      </c>
      <c r="CK18" s="707" t="b">
        <f t="shared" si="78"/>
        <v>0</v>
      </c>
      <c r="CL18" s="707" t="b">
        <f t="shared" si="79"/>
        <v>0</v>
      </c>
      <c r="CM18" s="707" t="b">
        <f t="shared" si="80"/>
        <v>0</v>
      </c>
      <c r="CN18" s="707" t="b">
        <f t="shared" si="81"/>
        <v>0</v>
      </c>
    </row>
    <row r="19" spans="2:92">
      <c r="B19" s="707" t="s">
        <v>467</v>
      </c>
      <c r="C19" s="707" t="s">
        <v>712</v>
      </c>
      <c r="D19" s="727" t="str">
        <f t="shared" si="10"/>
        <v>D3D7</v>
      </c>
      <c r="E19" s="707" t="s">
        <v>475</v>
      </c>
      <c r="F19" s="707" t="s">
        <v>473</v>
      </c>
      <c r="G19" s="727" t="str">
        <f t="shared" si="11"/>
        <v>F3F4</v>
      </c>
      <c r="H19" s="707" t="s">
        <v>470</v>
      </c>
      <c r="I19" s="707" t="s">
        <v>471</v>
      </c>
      <c r="J19" s="727" t="str">
        <f t="shared" si="12"/>
        <v>E2E3</v>
      </c>
      <c r="N19" s="707" t="b">
        <f t="shared" si="13"/>
        <v>0</v>
      </c>
      <c r="O19" s="707" t="b">
        <f t="shared" si="14"/>
        <v>0</v>
      </c>
      <c r="Q19" s="707" t="b">
        <f t="shared" si="15"/>
        <v>0</v>
      </c>
      <c r="R19" s="707" t="b">
        <f t="shared" si="16"/>
        <v>0</v>
      </c>
      <c r="S19" s="707" t="b">
        <f t="shared" si="17"/>
        <v>0</v>
      </c>
      <c r="T19" s="707" t="b">
        <f t="shared" si="18"/>
        <v>0</v>
      </c>
      <c r="U19" s="707" t="b">
        <f t="shared" si="19"/>
        <v>0</v>
      </c>
      <c r="V19" s="707" t="b">
        <f t="shared" si="20"/>
        <v>0</v>
      </c>
      <c r="W19" s="707" t="b">
        <f t="shared" si="21"/>
        <v>0</v>
      </c>
      <c r="X19" s="707" t="b">
        <f t="shared" si="22"/>
        <v>0</v>
      </c>
      <c r="Y19" s="707" t="b">
        <f t="shared" si="23"/>
        <v>0</v>
      </c>
      <c r="Z19" s="707" t="b">
        <f t="shared" si="24"/>
        <v>0</v>
      </c>
      <c r="AA19" s="707" t="b">
        <f t="shared" si="25"/>
        <v>0</v>
      </c>
      <c r="AB19" s="707" t="b">
        <f t="shared" si="26"/>
        <v>0</v>
      </c>
      <c r="AC19" s="707" t="b">
        <f t="shared" si="27"/>
        <v>0</v>
      </c>
      <c r="AE19" s="707" t="b">
        <f t="shared" si="28"/>
        <v>0</v>
      </c>
      <c r="AF19" s="707" t="b">
        <f t="shared" si="29"/>
        <v>0</v>
      </c>
      <c r="AG19" s="707" t="b">
        <f t="shared" si="30"/>
        <v>0</v>
      </c>
      <c r="AH19" s="707" t="b">
        <f t="shared" si="31"/>
        <v>0</v>
      </c>
      <c r="AI19" s="707" t="b">
        <f t="shared" si="32"/>
        <v>0</v>
      </c>
      <c r="AJ19" s="707" t="b">
        <f t="shared" si="33"/>
        <v>0</v>
      </c>
      <c r="AK19" s="707" t="b">
        <f t="shared" si="34"/>
        <v>0</v>
      </c>
      <c r="AL19" s="707" t="b">
        <f t="shared" si="35"/>
        <v>0</v>
      </c>
      <c r="AN19" s="707" t="b">
        <f t="shared" si="36"/>
        <v>0</v>
      </c>
      <c r="AO19" s="707" t="b">
        <f t="shared" si="37"/>
        <v>0</v>
      </c>
      <c r="AQ19" s="707" t="b">
        <f t="shared" si="38"/>
        <v>0</v>
      </c>
      <c r="AR19" s="707" t="b">
        <f t="shared" si="39"/>
        <v>0</v>
      </c>
      <c r="AS19" s="707" t="b">
        <f t="shared" si="40"/>
        <v>0</v>
      </c>
      <c r="AT19" s="707" t="b">
        <f t="shared" si="41"/>
        <v>0</v>
      </c>
      <c r="AV19" s="707" t="b">
        <f t="shared" si="42"/>
        <v>0</v>
      </c>
      <c r="AW19" s="707" t="b">
        <f t="shared" si="43"/>
        <v>0</v>
      </c>
      <c r="AY19" s="707" t="b">
        <f t="shared" si="44"/>
        <v>0</v>
      </c>
      <c r="AZ19" s="707" t="b">
        <f t="shared" si="45"/>
        <v>0</v>
      </c>
      <c r="BA19" s="707" t="b">
        <f t="shared" si="46"/>
        <v>0</v>
      </c>
      <c r="BB19" s="707" t="b">
        <f t="shared" si="47"/>
        <v>0</v>
      </c>
      <c r="BC19" s="707" t="b">
        <f t="shared" si="48"/>
        <v>0</v>
      </c>
      <c r="BD19" s="707" t="b">
        <f t="shared" si="49"/>
        <v>0</v>
      </c>
      <c r="BE19" s="707" t="b">
        <f t="shared" si="50"/>
        <v>0</v>
      </c>
      <c r="BF19" s="707" t="b">
        <f t="shared" si="51"/>
        <v>0</v>
      </c>
      <c r="BG19" s="707" t="b">
        <f t="shared" si="82"/>
        <v>0</v>
      </c>
      <c r="BH19" s="707" t="b">
        <f t="shared" si="52"/>
        <v>0</v>
      </c>
      <c r="BI19" s="707" t="b">
        <f t="shared" si="53"/>
        <v>0</v>
      </c>
      <c r="BJ19" s="707" t="b">
        <f t="shared" si="54"/>
        <v>0</v>
      </c>
      <c r="BK19" s="707" t="b">
        <f t="shared" si="55"/>
        <v>0</v>
      </c>
      <c r="BL19" s="707" t="b">
        <f t="shared" si="56"/>
        <v>0</v>
      </c>
      <c r="BM19" s="707" t="b">
        <f t="shared" si="57"/>
        <v>0</v>
      </c>
      <c r="BN19" s="707" t="b">
        <f t="shared" si="58"/>
        <v>0</v>
      </c>
      <c r="BO19" s="707" t="b">
        <f t="shared" si="83"/>
        <v>0</v>
      </c>
      <c r="BP19" s="707" t="b">
        <f t="shared" si="59"/>
        <v>0</v>
      </c>
      <c r="BQ19" s="707" t="b">
        <f t="shared" si="60"/>
        <v>0</v>
      </c>
      <c r="BR19" s="707" t="b">
        <f t="shared" si="61"/>
        <v>0</v>
      </c>
      <c r="BS19" s="707" t="b">
        <f t="shared" si="62"/>
        <v>0</v>
      </c>
      <c r="BT19" s="707" t="b">
        <f t="shared" si="63"/>
        <v>0</v>
      </c>
      <c r="BU19" s="707" t="b">
        <f t="shared" si="64"/>
        <v>0</v>
      </c>
      <c r="BV19" s="707" t="b">
        <f t="shared" si="65"/>
        <v>0</v>
      </c>
      <c r="BW19" s="707" t="b">
        <f t="shared" si="66"/>
        <v>0</v>
      </c>
      <c r="BX19" s="707" t="b">
        <f t="shared" si="67"/>
        <v>0</v>
      </c>
      <c r="BY19" s="707" t="b">
        <f t="shared" si="68"/>
        <v>0</v>
      </c>
      <c r="BZ19" s="707" t="b">
        <f t="shared" si="69"/>
        <v>0</v>
      </c>
      <c r="CA19" s="707" t="b">
        <f t="shared" si="70"/>
        <v>0</v>
      </c>
      <c r="CB19" s="707" t="b">
        <f t="shared" si="71"/>
        <v>0</v>
      </c>
      <c r="CC19" s="707" t="b">
        <f t="shared" si="72"/>
        <v>0</v>
      </c>
      <c r="CD19" s="707" t="b">
        <f t="shared" si="73"/>
        <v>0</v>
      </c>
      <c r="CE19" s="707" t="b">
        <f t="shared" si="84"/>
        <v>0</v>
      </c>
      <c r="CF19" s="707" t="b">
        <f t="shared" si="85"/>
        <v>0</v>
      </c>
      <c r="CG19" s="707" t="b">
        <f t="shared" si="74"/>
        <v>0</v>
      </c>
      <c r="CH19" s="707" t="b">
        <f t="shared" si="75"/>
        <v>0</v>
      </c>
      <c r="CI19" s="707" t="b">
        <f t="shared" si="76"/>
        <v>0</v>
      </c>
      <c r="CJ19" s="707" t="b">
        <f t="shared" si="77"/>
        <v>0</v>
      </c>
      <c r="CK19" s="707" t="b">
        <f t="shared" si="78"/>
        <v>0</v>
      </c>
      <c r="CL19" s="707" t="b">
        <f t="shared" si="79"/>
        <v>0</v>
      </c>
      <c r="CM19" s="707" t="b">
        <f t="shared" si="80"/>
        <v>0</v>
      </c>
      <c r="CN19" s="707" t="b">
        <f t="shared" si="81"/>
        <v>0</v>
      </c>
    </row>
    <row r="20" spans="2:92">
      <c r="D20" s="727" t="str">
        <f t="shared" si="10"/>
        <v/>
      </c>
      <c r="G20" s="727" t="str">
        <f t="shared" si="11"/>
        <v/>
      </c>
      <c r="J20" s="727" t="str">
        <f t="shared" si="12"/>
        <v/>
      </c>
    </row>
    <row r="21" spans="2:92">
      <c r="B21" s="707" t="s">
        <v>475</v>
      </c>
      <c r="C21" s="707" t="s">
        <v>563</v>
      </c>
      <c r="D21" s="727" t="str">
        <f t="shared" si="10"/>
        <v>F3F5</v>
      </c>
      <c r="E21" s="707" t="s">
        <v>466</v>
      </c>
      <c r="F21" s="707" t="s">
        <v>465</v>
      </c>
      <c r="G21" s="727" t="str">
        <f t="shared" si="11"/>
        <v>D2D4</v>
      </c>
      <c r="H21" s="707" t="s">
        <v>474</v>
      </c>
      <c r="I21" s="707" t="s">
        <v>812</v>
      </c>
      <c r="J21" s="727" t="str">
        <f t="shared" si="12"/>
        <v>F2F6</v>
      </c>
      <c r="N21" s="707" t="b">
        <f t="shared" si="13"/>
        <v>0</v>
      </c>
      <c r="O21" s="707" t="b">
        <f t="shared" si="14"/>
        <v>0</v>
      </c>
      <c r="Q21" s="707" t="b">
        <f t="shared" si="15"/>
        <v>0</v>
      </c>
      <c r="R21" s="707" t="b">
        <f>EXACT($B21,H21)</f>
        <v>0</v>
      </c>
      <c r="S21" s="707" t="b">
        <f t="shared" si="17"/>
        <v>0</v>
      </c>
      <c r="T21" s="707" t="b">
        <f t="shared" si="18"/>
        <v>0</v>
      </c>
      <c r="U21" s="707" t="b">
        <f t="shared" si="19"/>
        <v>0</v>
      </c>
      <c r="V21" s="707" t="b">
        <f t="shared" si="20"/>
        <v>0</v>
      </c>
      <c r="W21" s="707" t="b">
        <f t="shared" si="21"/>
        <v>0</v>
      </c>
      <c r="X21" s="707" t="b">
        <f t="shared" si="22"/>
        <v>0</v>
      </c>
      <c r="Y21" s="707" t="b">
        <f t="shared" si="23"/>
        <v>0</v>
      </c>
      <c r="Z21" s="707" t="b">
        <f t="shared" si="24"/>
        <v>0</v>
      </c>
      <c r="AA21" s="707" t="b">
        <f t="shared" si="25"/>
        <v>0</v>
      </c>
      <c r="AB21" s="707" t="b">
        <f t="shared" si="26"/>
        <v>0</v>
      </c>
      <c r="AC21" s="707" t="b">
        <f t="shared" si="27"/>
        <v>0</v>
      </c>
      <c r="AE21" s="707" t="b">
        <f t="shared" si="28"/>
        <v>0</v>
      </c>
      <c r="AF21" s="707" t="b">
        <f t="shared" si="29"/>
        <v>0</v>
      </c>
      <c r="AG21" s="707" t="b">
        <f t="shared" si="30"/>
        <v>0</v>
      </c>
      <c r="AH21" s="707" t="b">
        <f t="shared" si="31"/>
        <v>0</v>
      </c>
      <c r="AI21" s="707" t="b">
        <f t="shared" si="32"/>
        <v>0</v>
      </c>
      <c r="AJ21" s="707" t="b">
        <f t="shared" si="33"/>
        <v>0</v>
      </c>
      <c r="AK21" s="707" t="b">
        <f t="shared" si="34"/>
        <v>0</v>
      </c>
      <c r="AL21" s="707" t="b">
        <f t="shared" si="35"/>
        <v>0</v>
      </c>
      <c r="AN21" s="707" t="b">
        <f t="shared" si="36"/>
        <v>0</v>
      </c>
      <c r="AO21" s="707" t="b">
        <f t="shared" si="37"/>
        <v>0</v>
      </c>
      <c r="AQ21" s="707" t="b">
        <f t="shared" si="38"/>
        <v>0</v>
      </c>
      <c r="AR21" s="707" t="b">
        <f t="shared" si="39"/>
        <v>0</v>
      </c>
      <c r="AS21" s="707" t="b">
        <f t="shared" si="40"/>
        <v>0</v>
      </c>
      <c r="AT21" s="707" t="b">
        <f t="shared" si="41"/>
        <v>0</v>
      </c>
      <c r="AV21" s="707" t="b">
        <f t="shared" si="42"/>
        <v>0</v>
      </c>
      <c r="AW21" s="707" t="b">
        <f t="shared" si="43"/>
        <v>0</v>
      </c>
      <c r="AY21" s="707" t="b">
        <f t="shared" si="44"/>
        <v>0</v>
      </c>
      <c r="AZ21" s="707" t="b">
        <f t="shared" si="45"/>
        <v>0</v>
      </c>
      <c r="BA21" s="707" t="b">
        <f t="shared" si="46"/>
        <v>0</v>
      </c>
      <c r="BB21" s="707" t="b">
        <f t="shared" si="47"/>
        <v>0</v>
      </c>
      <c r="BC21" s="707" t="b">
        <f t="shared" si="48"/>
        <v>0</v>
      </c>
      <c r="BD21" s="707" t="b">
        <f t="shared" si="49"/>
        <v>0</v>
      </c>
      <c r="BE21" s="707" t="b">
        <f t="shared" si="50"/>
        <v>0</v>
      </c>
      <c r="BF21" s="707" t="b">
        <f t="shared" si="51"/>
        <v>0</v>
      </c>
      <c r="BG21" s="707" t="b">
        <f t="shared" si="82"/>
        <v>0</v>
      </c>
      <c r="BH21" s="707" t="b">
        <f t="shared" si="52"/>
        <v>0</v>
      </c>
      <c r="BI21" s="707" t="b">
        <f t="shared" si="53"/>
        <v>0</v>
      </c>
      <c r="BJ21" s="707" t="b">
        <f t="shared" si="54"/>
        <v>0</v>
      </c>
      <c r="BK21" s="707" t="b">
        <f t="shared" si="55"/>
        <v>0</v>
      </c>
      <c r="BL21" s="707" t="b">
        <f t="shared" si="56"/>
        <v>0</v>
      </c>
      <c r="BM21" s="707" t="b">
        <f t="shared" si="57"/>
        <v>0</v>
      </c>
      <c r="BN21" s="707" t="b">
        <f t="shared" si="58"/>
        <v>0</v>
      </c>
      <c r="BO21" s="707" t="b">
        <f t="shared" si="83"/>
        <v>0</v>
      </c>
      <c r="BP21" s="707" t="b">
        <f t="shared" si="59"/>
        <v>0</v>
      </c>
      <c r="BQ21" s="707" t="b">
        <f t="shared" si="60"/>
        <v>0</v>
      </c>
      <c r="BR21" s="707" t="b">
        <f t="shared" si="61"/>
        <v>0</v>
      </c>
      <c r="BS21" s="707" t="b">
        <f t="shared" si="62"/>
        <v>0</v>
      </c>
      <c r="BT21" s="707" t="b">
        <f t="shared" si="63"/>
        <v>0</v>
      </c>
      <c r="BU21" s="707" t="b">
        <f t="shared" si="64"/>
        <v>0</v>
      </c>
      <c r="BV21" s="707" t="b">
        <f t="shared" si="65"/>
        <v>0</v>
      </c>
      <c r="BW21" s="707" t="b">
        <f t="shared" si="66"/>
        <v>0</v>
      </c>
      <c r="BX21" s="707" t="b">
        <f t="shared" si="67"/>
        <v>0</v>
      </c>
      <c r="BY21" s="707" t="b">
        <f t="shared" si="68"/>
        <v>0</v>
      </c>
      <c r="BZ21" s="707" t="b">
        <f t="shared" si="69"/>
        <v>0</v>
      </c>
      <c r="CA21" s="707" t="b">
        <f t="shared" si="70"/>
        <v>0</v>
      </c>
      <c r="CB21" s="707" t="b">
        <f t="shared" si="71"/>
        <v>0</v>
      </c>
      <c r="CC21" s="707" t="b">
        <f t="shared" si="72"/>
        <v>0</v>
      </c>
      <c r="CD21" s="707" t="b">
        <f t="shared" si="73"/>
        <v>0</v>
      </c>
      <c r="CE21" s="707" t="b">
        <f t="shared" si="84"/>
        <v>0</v>
      </c>
      <c r="CF21" s="707" t="b">
        <f t="shared" si="85"/>
        <v>0</v>
      </c>
      <c r="CG21" s="707" t="b">
        <f t="shared" si="74"/>
        <v>0</v>
      </c>
      <c r="CH21" s="707" t="b">
        <f t="shared" si="75"/>
        <v>0</v>
      </c>
      <c r="CI21" s="707" t="b">
        <f t="shared" si="76"/>
        <v>0</v>
      </c>
      <c r="CJ21" s="707" t="b">
        <f t="shared" si="77"/>
        <v>0</v>
      </c>
      <c r="CK21" s="707" t="b">
        <f t="shared" si="78"/>
        <v>0</v>
      </c>
      <c r="CL21" s="707" t="b">
        <f t="shared" si="79"/>
        <v>0</v>
      </c>
      <c r="CM21" s="707" t="b">
        <f t="shared" si="80"/>
        <v>0</v>
      </c>
      <c r="CN21" s="707" t="b">
        <f t="shared" si="81"/>
        <v>0</v>
      </c>
    </row>
    <row r="22" spans="2:92">
      <c r="B22" s="707" t="s">
        <v>472</v>
      </c>
      <c r="C22" s="707" t="s">
        <v>473</v>
      </c>
      <c r="D22" s="727" t="str">
        <f t="shared" si="10"/>
        <v>F1F4</v>
      </c>
      <c r="E22" s="707" t="s">
        <v>470</v>
      </c>
      <c r="F22" s="707" t="s">
        <v>469</v>
      </c>
      <c r="G22" s="727" t="str">
        <f t="shared" si="11"/>
        <v>E2E4</v>
      </c>
      <c r="H22" s="707" t="s">
        <v>468</v>
      </c>
      <c r="I22" s="707" t="s">
        <v>471</v>
      </c>
      <c r="J22" s="727" t="str">
        <f t="shared" si="12"/>
        <v>E1E3</v>
      </c>
      <c r="N22" s="707" t="b">
        <f t="shared" si="13"/>
        <v>0</v>
      </c>
      <c r="O22" s="707" t="b">
        <f t="shared" si="14"/>
        <v>0</v>
      </c>
      <c r="Q22" s="707" t="b">
        <f t="shared" si="15"/>
        <v>0</v>
      </c>
      <c r="R22" s="707" t="b">
        <f t="shared" si="16"/>
        <v>0</v>
      </c>
      <c r="S22" s="707" t="b">
        <f t="shared" si="17"/>
        <v>0</v>
      </c>
      <c r="T22" s="707" t="b">
        <f t="shared" si="18"/>
        <v>0</v>
      </c>
      <c r="U22" s="707" t="b">
        <f t="shared" si="19"/>
        <v>0</v>
      </c>
      <c r="V22" s="707" t="b">
        <f t="shared" si="20"/>
        <v>0</v>
      </c>
      <c r="W22" s="707" t="b">
        <f t="shared" si="21"/>
        <v>0</v>
      </c>
      <c r="X22" s="707" t="b">
        <f t="shared" si="22"/>
        <v>0</v>
      </c>
      <c r="Y22" s="707" t="b">
        <f t="shared" si="23"/>
        <v>0</v>
      </c>
      <c r="Z22" s="707" t="b">
        <f t="shared" si="24"/>
        <v>0</v>
      </c>
      <c r="AA22" s="707" t="b">
        <f t="shared" si="25"/>
        <v>0</v>
      </c>
      <c r="AB22" s="707" t="b">
        <f t="shared" si="26"/>
        <v>0</v>
      </c>
      <c r="AC22" s="707" t="b">
        <f t="shared" si="27"/>
        <v>0</v>
      </c>
      <c r="AE22" s="707" t="b">
        <f t="shared" si="28"/>
        <v>0</v>
      </c>
      <c r="AF22" s="707" t="b">
        <f t="shared" si="29"/>
        <v>0</v>
      </c>
      <c r="AG22" s="707" t="b">
        <f t="shared" si="30"/>
        <v>0</v>
      </c>
      <c r="AH22" s="707" t="b">
        <f t="shared" si="31"/>
        <v>0</v>
      </c>
      <c r="AI22" s="707" t="b">
        <f t="shared" si="32"/>
        <v>0</v>
      </c>
      <c r="AJ22" s="707" t="b">
        <f t="shared" si="33"/>
        <v>0</v>
      </c>
      <c r="AK22" s="707" t="b">
        <f t="shared" si="34"/>
        <v>0</v>
      </c>
      <c r="AL22" s="707" t="b">
        <f t="shared" si="35"/>
        <v>0</v>
      </c>
      <c r="AN22" s="707" t="b">
        <f t="shared" si="36"/>
        <v>0</v>
      </c>
      <c r="AO22" s="707" t="b">
        <f t="shared" si="37"/>
        <v>0</v>
      </c>
      <c r="AQ22" s="707" t="b">
        <f t="shared" si="38"/>
        <v>0</v>
      </c>
      <c r="AR22" s="707" t="b">
        <f>EXACT($C22,I23)</f>
        <v>0</v>
      </c>
      <c r="AS22" s="707" t="b">
        <f t="shared" si="40"/>
        <v>0</v>
      </c>
      <c r="AT22" s="707" t="b">
        <f t="shared" si="41"/>
        <v>0</v>
      </c>
      <c r="AV22" s="707" t="b">
        <f t="shared" si="42"/>
        <v>0</v>
      </c>
      <c r="AW22" s="707" t="b">
        <f t="shared" si="43"/>
        <v>0</v>
      </c>
      <c r="AY22" s="707" t="b">
        <f t="shared" si="44"/>
        <v>0</v>
      </c>
      <c r="AZ22" s="707" t="b">
        <f t="shared" si="45"/>
        <v>0</v>
      </c>
      <c r="BA22" s="707" t="b">
        <f t="shared" si="46"/>
        <v>0</v>
      </c>
      <c r="BB22" s="707" t="b">
        <f t="shared" si="47"/>
        <v>0</v>
      </c>
      <c r="BC22" s="707" t="b">
        <f t="shared" si="48"/>
        <v>0</v>
      </c>
      <c r="BD22" s="707" t="b">
        <f t="shared" si="49"/>
        <v>0</v>
      </c>
      <c r="BE22" s="707" t="b">
        <f t="shared" si="50"/>
        <v>0</v>
      </c>
      <c r="BF22" s="707" t="b">
        <f t="shared" si="51"/>
        <v>0</v>
      </c>
      <c r="BG22" s="707" t="b">
        <f>EXACT($E22,H23)</f>
        <v>0</v>
      </c>
      <c r="BH22" s="707" t="b">
        <f t="shared" si="52"/>
        <v>0</v>
      </c>
      <c r="BI22" s="707" t="b">
        <f t="shared" si="53"/>
        <v>0</v>
      </c>
      <c r="BJ22" s="707" t="b">
        <f t="shared" si="54"/>
        <v>0</v>
      </c>
      <c r="BK22" s="707" t="b">
        <f t="shared" si="55"/>
        <v>0</v>
      </c>
      <c r="BL22" s="707" t="b">
        <f t="shared" si="56"/>
        <v>0</v>
      </c>
      <c r="BM22" s="707" t="b">
        <f t="shared" si="57"/>
        <v>0</v>
      </c>
      <c r="BN22" s="707" t="b">
        <f t="shared" si="58"/>
        <v>0</v>
      </c>
      <c r="BO22" s="707" t="b">
        <f t="shared" si="83"/>
        <v>0</v>
      </c>
      <c r="BP22" s="707" t="b">
        <f t="shared" si="59"/>
        <v>0</v>
      </c>
      <c r="BQ22" s="707" t="b">
        <f t="shared" si="60"/>
        <v>0</v>
      </c>
      <c r="BR22" s="707" t="b">
        <f t="shared" si="61"/>
        <v>0</v>
      </c>
      <c r="BS22" s="707" t="b">
        <f t="shared" si="62"/>
        <v>0</v>
      </c>
      <c r="BT22" s="707" t="b">
        <f t="shared" si="63"/>
        <v>0</v>
      </c>
      <c r="BU22" s="707" t="b">
        <f t="shared" si="64"/>
        <v>0</v>
      </c>
      <c r="BV22" s="707" t="b">
        <f t="shared" si="65"/>
        <v>0</v>
      </c>
      <c r="BW22" s="707" t="b">
        <f t="shared" si="66"/>
        <v>0</v>
      </c>
      <c r="BX22" s="707" t="b">
        <f t="shared" si="67"/>
        <v>0</v>
      </c>
      <c r="BY22" s="707" t="b">
        <f t="shared" si="68"/>
        <v>0</v>
      </c>
      <c r="BZ22" s="707" t="b">
        <f t="shared" si="69"/>
        <v>0</v>
      </c>
      <c r="CA22" s="707" t="b">
        <f t="shared" si="70"/>
        <v>0</v>
      </c>
      <c r="CB22" s="707" t="b">
        <f t="shared" si="71"/>
        <v>0</v>
      </c>
      <c r="CC22" s="707" t="b">
        <f t="shared" si="72"/>
        <v>0</v>
      </c>
      <c r="CD22" s="707" t="b">
        <f t="shared" si="73"/>
        <v>0</v>
      </c>
      <c r="CE22" s="707" t="b">
        <f t="shared" si="84"/>
        <v>0</v>
      </c>
      <c r="CF22" s="707" t="b">
        <f t="shared" si="85"/>
        <v>0</v>
      </c>
      <c r="CG22" s="707" t="b">
        <f t="shared" si="74"/>
        <v>0</v>
      </c>
      <c r="CH22" s="707" t="b">
        <f t="shared" si="75"/>
        <v>0</v>
      </c>
      <c r="CI22" s="707" t="b">
        <f t="shared" si="76"/>
        <v>0</v>
      </c>
      <c r="CJ22" s="707" t="b">
        <f t="shared" si="77"/>
        <v>0</v>
      </c>
      <c r="CK22" s="707" t="b">
        <f t="shared" si="78"/>
        <v>0</v>
      </c>
      <c r="CL22" s="707" t="b">
        <f t="shared" si="79"/>
        <v>0</v>
      </c>
      <c r="CM22" s="707" t="b">
        <f t="shared" si="80"/>
        <v>0</v>
      </c>
      <c r="CN22" s="707" t="b">
        <f t="shared" si="81"/>
        <v>0</v>
      </c>
    </row>
    <row r="23" spans="2:92">
      <c r="B23" s="707" t="s">
        <v>474</v>
      </c>
      <c r="C23" s="707" t="s">
        <v>563</v>
      </c>
      <c r="D23" s="727" t="str">
        <f t="shared" si="10"/>
        <v>F2F5</v>
      </c>
      <c r="E23" s="707" t="s">
        <v>464</v>
      </c>
      <c r="F23" s="707" t="s">
        <v>570</v>
      </c>
      <c r="G23" s="727" t="str">
        <f t="shared" si="11"/>
        <v>D1D6</v>
      </c>
      <c r="H23" s="707" t="s">
        <v>463</v>
      </c>
      <c r="I23" s="707" t="s">
        <v>94</v>
      </c>
      <c r="J23" s="727" t="str">
        <f t="shared" si="12"/>
        <v>C2C5</v>
      </c>
      <c r="N23" s="707" t="b">
        <f t="shared" si="13"/>
        <v>0</v>
      </c>
      <c r="O23" s="707" t="b">
        <f t="shared" si="14"/>
        <v>0</v>
      </c>
      <c r="Q23" s="707" t="b">
        <f t="shared" si="15"/>
        <v>0</v>
      </c>
      <c r="R23" s="707" t="b">
        <f t="shared" si="16"/>
        <v>0</v>
      </c>
      <c r="S23" s="707" t="b">
        <f t="shared" si="17"/>
        <v>0</v>
      </c>
      <c r="T23" s="707" t="b">
        <f t="shared" si="18"/>
        <v>0</v>
      </c>
      <c r="U23" s="707" t="b">
        <f t="shared" si="19"/>
        <v>0</v>
      </c>
      <c r="V23" s="707" t="b">
        <f t="shared" si="20"/>
        <v>0</v>
      </c>
      <c r="W23" s="707" t="b">
        <f t="shared" si="21"/>
        <v>0</v>
      </c>
      <c r="X23" s="707" t="b">
        <f t="shared" si="22"/>
        <v>0</v>
      </c>
      <c r="Y23" s="707" t="b">
        <f t="shared" si="23"/>
        <v>0</v>
      </c>
      <c r="Z23" s="707" t="b">
        <f t="shared" si="24"/>
        <v>0</v>
      </c>
      <c r="AA23" s="707" t="b">
        <f t="shared" si="25"/>
        <v>0</v>
      </c>
      <c r="AB23" s="707" t="b">
        <f t="shared" si="26"/>
        <v>0</v>
      </c>
      <c r="AC23" s="707" t="b">
        <f t="shared" si="27"/>
        <v>0</v>
      </c>
      <c r="AE23" s="707" t="b">
        <f t="shared" si="28"/>
        <v>0</v>
      </c>
      <c r="AF23" s="707" t="b">
        <f t="shared" si="29"/>
        <v>0</v>
      </c>
      <c r="AG23" s="707" t="b">
        <f t="shared" si="30"/>
        <v>0</v>
      </c>
      <c r="AH23" s="707" t="b">
        <f t="shared" si="31"/>
        <v>0</v>
      </c>
      <c r="AI23" s="707" t="b">
        <f t="shared" si="32"/>
        <v>0</v>
      </c>
      <c r="AJ23" s="707" t="b">
        <f t="shared" si="33"/>
        <v>0</v>
      </c>
      <c r="AK23" s="707" t="b">
        <f t="shared" si="34"/>
        <v>0</v>
      </c>
      <c r="AL23" s="707" t="b">
        <f t="shared" si="35"/>
        <v>0</v>
      </c>
      <c r="AN23" s="707" t="b">
        <f t="shared" si="36"/>
        <v>0</v>
      </c>
      <c r="AO23" s="707" t="b">
        <f t="shared" si="37"/>
        <v>0</v>
      </c>
      <c r="AQ23" s="707" t="b">
        <f t="shared" si="38"/>
        <v>0</v>
      </c>
      <c r="AR23" s="707" t="b">
        <f t="shared" si="39"/>
        <v>0</v>
      </c>
      <c r="AS23" s="707" t="b">
        <f t="shared" si="40"/>
        <v>0</v>
      </c>
      <c r="AT23" s="707" t="b">
        <f t="shared" si="41"/>
        <v>0</v>
      </c>
      <c r="AV23" s="707" t="b">
        <f t="shared" si="42"/>
        <v>0</v>
      </c>
      <c r="AW23" s="707" t="b">
        <f t="shared" si="43"/>
        <v>0</v>
      </c>
      <c r="AY23" s="707" t="b">
        <f t="shared" si="44"/>
        <v>0</v>
      </c>
      <c r="AZ23" s="707" t="b">
        <f t="shared" si="45"/>
        <v>0</v>
      </c>
      <c r="BA23" s="707" t="b">
        <f t="shared" si="46"/>
        <v>0</v>
      </c>
      <c r="BB23" s="707" t="b">
        <f t="shared" si="47"/>
        <v>0</v>
      </c>
      <c r="BC23" s="707" t="b">
        <f t="shared" si="48"/>
        <v>0</v>
      </c>
      <c r="BD23" s="707" t="b">
        <f t="shared" si="49"/>
        <v>0</v>
      </c>
      <c r="BE23" s="707" t="b">
        <f t="shared" si="50"/>
        <v>0</v>
      </c>
      <c r="BF23" s="707" t="b">
        <f t="shared" si="51"/>
        <v>0</v>
      </c>
      <c r="BG23" s="707" t="b">
        <f t="shared" si="82"/>
        <v>0</v>
      </c>
      <c r="BH23" s="707" t="b">
        <f t="shared" si="52"/>
        <v>0</v>
      </c>
      <c r="BI23" s="707" t="b">
        <f t="shared" si="53"/>
        <v>0</v>
      </c>
      <c r="BJ23" s="707" t="b">
        <f t="shared" si="54"/>
        <v>0</v>
      </c>
      <c r="BK23" s="707" t="b">
        <f t="shared" si="55"/>
        <v>0</v>
      </c>
      <c r="BL23" s="707" t="b">
        <f t="shared" si="56"/>
        <v>0</v>
      </c>
      <c r="BM23" s="707" t="b">
        <f t="shared" si="57"/>
        <v>0</v>
      </c>
      <c r="BN23" s="707" t="b">
        <f t="shared" si="58"/>
        <v>0</v>
      </c>
      <c r="BO23" s="707" t="b">
        <f t="shared" si="83"/>
        <v>0</v>
      </c>
      <c r="BP23" s="707" t="b">
        <f t="shared" si="59"/>
        <v>0</v>
      </c>
      <c r="BQ23" s="707" t="b">
        <f t="shared" si="60"/>
        <v>0</v>
      </c>
      <c r="BR23" s="707" t="b">
        <f>EXACT($F23,C24)</f>
        <v>0</v>
      </c>
      <c r="BS23" s="707" t="b">
        <f t="shared" si="62"/>
        <v>0</v>
      </c>
      <c r="BT23" s="707" t="b">
        <f t="shared" si="63"/>
        <v>0</v>
      </c>
      <c r="BU23" s="707" t="b">
        <f t="shared" si="64"/>
        <v>0</v>
      </c>
      <c r="BV23" s="707" t="b">
        <f t="shared" si="65"/>
        <v>0</v>
      </c>
      <c r="BW23" s="707" t="b">
        <f>EXACT($F23,H24)</f>
        <v>0</v>
      </c>
      <c r="BX23" s="707" t="b">
        <f t="shared" si="67"/>
        <v>0</v>
      </c>
      <c r="BY23" s="707" t="b">
        <f t="shared" si="68"/>
        <v>0</v>
      </c>
      <c r="BZ23" s="707" t="b">
        <f t="shared" si="69"/>
        <v>0</v>
      </c>
      <c r="CA23" s="707" t="b">
        <f t="shared" si="70"/>
        <v>0</v>
      </c>
      <c r="CB23" s="707" t="b">
        <f t="shared" si="71"/>
        <v>0</v>
      </c>
      <c r="CC23" s="707" t="b">
        <f t="shared" si="72"/>
        <v>0</v>
      </c>
      <c r="CD23" s="707" t="b">
        <f t="shared" si="73"/>
        <v>0</v>
      </c>
      <c r="CE23" s="707" t="b">
        <f t="shared" si="84"/>
        <v>0</v>
      </c>
      <c r="CF23" s="707" t="b">
        <f t="shared" si="85"/>
        <v>0</v>
      </c>
      <c r="CG23" s="707" t="b">
        <f t="shared" si="74"/>
        <v>0</v>
      </c>
      <c r="CH23" s="707" t="b">
        <f t="shared" si="75"/>
        <v>0</v>
      </c>
      <c r="CI23" s="707" t="b">
        <f t="shared" si="76"/>
        <v>0</v>
      </c>
      <c r="CJ23" s="707" t="b">
        <f t="shared" si="77"/>
        <v>0</v>
      </c>
      <c r="CK23" s="707" t="b">
        <f t="shared" si="78"/>
        <v>0</v>
      </c>
      <c r="CL23" s="707" t="b">
        <f t="shared" si="79"/>
        <v>0</v>
      </c>
      <c r="CM23" s="707" t="b">
        <f t="shared" si="80"/>
        <v>0</v>
      </c>
      <c r="CN23" s="707" t="b">
        <f t="shared" si="81"/>
        <v>0</v>
      </c>
    </row>
    <row r="24" spans="2:92">
      <c r="B24" s="707" t="s">
        <v>471</v>
      </c>
      <c r="C24" s="707" t="s">
        <v>469</v>
      </c>
      <c r="D24" s="727" t="str">
        <f t="shared" si="10"/>
        <v>E3E4</v>
      </c>
      <c r="E24" s="707" t="s">
        <v>462</v>
      </c>
      <c r="F24" s="707" t="s">
        <v>702</v>
      </c>
      <c r="G24" s="727" t="str">
        <f t="shared" si="11"/>
        <v>C1C7</v>
      </c>
      <c r="H24" s="707" t="s">
        <v>561</v>
      </c>
      <c r="I24" s="707" t="s">
        <v>713</v>
      </c>
      <c r="J24" s="727" t="str">
        <f t="shared" si="12"/>
        <v>D5D8</v>
      </c>
      <c r="N24" s="707" t="b">
        <f t="shared" si="13"/>
        <v>0</v>
      </c>
      <c r="O24" s="707" t="b">
        <f t="shared" si="14"/>
        <v>0</v>
      </c>
      <c r="Q24" s="707" t="b">
        <f t="shared" si="15"/>
        <v>0</v>
      </c>
      <c r="R24" s="707" t="b">
        <f t="shared" si="16"/>
        <v>0</v>
      </c>
      <c r="S24" s="707" t="b">
        <f t="shared" si="17"/>
        <v>0</v>
      </c>
      <c r="T24" s="707" t="b">
        <f t="shared" si="18"/>
        <v>0</v>
      </c>
      <c r="U24" s="707" t="b">
        <f>EXACT($C24,F24)</f>
        <v>0</v>
      </c>
      <c r="V24" s="707" t="b">
        <f t="shared" si="20"/>
        <v>0</v>
      </c>
      <c r="W24" s="707" t="b">
        <f t="shared" si="21"/>
        <v>0</v>
      </c>
      <c r="X24" s="707" t="b">
        <f t="shared" si="22"/>
        <v>0</v>
      </c>
      <c r="Y24" s="707" t="b">
        <f t="shared" si="23"/>
        <v>0</v>
      </c>
      <c r="Z24" s="707" t="b">
        <f t="shared" si="24"/>
        <v>0</v>
      </c>
      <c r="AA24" s="707" t="b">
        <f t="shared" si="25"/>
        <v>0</v>
      </c>
      <c r="AB24" s="707" t="b">
        <f t="shared" si="26"/>
        <v>0</v>
      </c>
      <c r="AC24" s="707" t="b">
        <f t="shared" si="27"/>
        <v>0</v>
      </c>
      <c r="AE24" s="707" t="b">
        <f t="shared" si="28"/>
        <v>0</v>
      </c>
      <c r="AF24" s="707" t="b">
        <f t="shared" si="29"/>
        <v>0</v>
      </c>
      <c r="AG24" s="707" t="b">
        <f t="shared" si="30"/>
        <v>0</v>
      </c>
      <c r="AH24" s="707" t="b">
        <f t="shared" si="31"/>
        <v>0</v>
      </c>
      <c r="AI24" s="707" t="b">
        <f t="shared" si="32"/>
        <v>0</v>
      </c>
      <c r="AJ24" s="707" t="b">
        <f t="shared" si="33"/>
        <v>0</v>
      </c>
      <c r="AK24" s="707" t="b">
        <f t="shared" si="34"/>
        <v>0</v>
      </c>
      <c r="AL24" s="707" t="b">
        <f t="shared" si="35"/>
        <v>0</v>
      </c>
      <c r="AN24" s="707" t="b">
        <f t="shared" si="36"/>
        <v>0</v>
      </c>
      <c r="AO24" s="707" t="b">
        <f t="shared" si="37"/>
        <v>0</v>
      </c>
      <c r="AQ24" s="707" t="b">
        <f t="shared" si="38"/>
        <v>0</v>
      </c>
      <c r="AR24" s="707" t="b">
        <f t="shared" si="39"/>
        <v>0</v>
      </c>
      <c r="AS24" s="707" t="b">
        <f t="shared" si="40"/>
        <v>0</v>
      </c>
      <c r="AT24" s="707" t="b">
        <f t="shared" si="41"/>
        <v>0</v>
      </c>
      <c r="AV24" s="707" t="b">
        <f t="shared" si="42"/>
        <v>0</v>
      </c>
      <c r="AW24" s="707" t="b">
        <f t="shared" si="43"/>
        <v>0</v>
      </c>
      <c r="AY24" s="707" t="b">
        <f t="shared" si="44"/>
        <v>0</v>
      </c>
      <c r="AZ24" s="707" t="b">
        <f t="shared" si="45"/>
        <v>0</v>
      </c>
      <c r="BA24" s="707" t="b">
        <f t="shared" si="46"/>
        <v>0</v>
      </c>
      <c r="BB24" s="707" t="b">
        <f t="shared" si="47"/>
        <v>0</v>
      </c>
      <c r="BC24" s="707" t="b">
        <f t="shared" si="48"/>
        <v>0</v>
      </c>
      <c r="BD24" s="707" t="b">
        <f t="shared" si="49"/>
        <v>0</v>
      </c>
      <c r="BE24" s="707" t="b">
        <f t="shared" si="50"/>
        <v>0</v>
      </c>
      <c r="BF24" s="707" t="b">
        <f t="shared" si="51"/>
        <v>0</v>
      </c>
      <c r="BG24" s="707" t="b">
        <f t="shared" si="82"/>
        <v>0</v>
      </c>
      <c r="BH24" s="707" t="b">
        <f t="shared" si="52"/>
        <v>0</v>
      </c>
      <c r="BI24" s="707" t="b">
        <f t="shared" si="53"/>
        <v>0</v>
      </c>
      <c r="BJ24" s="707" t="b">
        <f t="shared" si="54"/>
        <v>0</v>
      </c>
      <c r="BK24" s="707" t="b">
        <f t="shared" si="55"/>
        <v>0</v>
      </c>
      <c r="BL24" s="707" t="b">
        <f t="shared" si="56"/>
        <v>0</v>
      </c>
      <c r="BM24" s="707" t="b">
        <f t="shared" si="57"/>
        <v>0</v>
      </c>
      <c r="BN24" s="707" t="b">
        <f t="shared" si="58"/>
        <v>0</v>
      </c>
      <c r="BO24" s="707" t="b">
        <f t="shared" si="83"/>
        <v>0</v>
      </c>
      <c r="BP24" s="707" t="b">
        <f t="shared" si="59"/>
        <v>0</v>
      </c>
      <c r="BQ24" s="707" t="b">
        <f t="shared" si="60"/>
        <v>0</v>
      </c>
      <c r="BR24" s="707" t="b">
        <f t="shared" si="61"/>
        <v>0</v>
      </c>
      <c r="BS24" s="707" t="b">
        <f t="shared" si="62"/>
        <v>0</v>
      </c>
      <c r="BT24" s="707" t="b">
        <f t="shared" si="63"/>
        <v>0</v>
      </c>
      <c r="BU24" s="707" t="b">
        <f t="shared" si="64"/>
        <v>0</v>
      </c>
      <c r="BV24" s="707" t="b">
        <f t="shared" si="65"/>
        <v>0</v>
      </c>
      <c r="BW24" s="707" t="b">
        <f t="shared" si="66"/>
        <v>0</v>
      </c>
      <c r="BX24" s="707" t="b">
        <f>EXACT($F24,I25)</f>
        <v>0</v>
      </c>
      <c r="BY24" s="707" t="b">
        <f t="shared" si="68"/>
        <v>0</v>
      </c>
      <c r="BZ24" s="707" t="b">
        <f t="shared" si="69"/>
        <v>0</v>
      </c>
      <c r="CA24" s="707" t="b">
        <f t="shared" si="70"/>
        <v>0</v>
      </c>
      <c r="CB24" s="707" t="b">
        <f t="shared" si="71"/>
        <v>0</v>
      </c>
      <c r="CC24" s="707" t="b">
        <f t="shared" si="72"/>
        <v>0</v>
      </c>
      <c r="CD24" s="707" t="b">
        <f t="shared" si="73"/>
        <v>0</v>
      </c>
      <c r="CE24" s="707" t="b">
        <f t="shared" si="84"/>
        <v>0</v>
      </c>
      <c r="CF24" s="707" t="b">
        <f t="shared" si="85"/>
        <v>0</v>
      </c>
      <c r="CG24" s="707" t="b">
        <f t="shared" si="74"/>
        <v>0</v>
      </c>
      <c r="CH24" s="707" t="b">
        <f t="shared" si="75"/>
        <v>0</v>
      </c>
      <c r="CI24" s="707" t="b">
        <f t="shared" si="76"/>
        <v>0</v>
      </c>
      <c r="CJ24" s="707" t="b">
        <f t="shared" si="77"/>
        <v>0</v>
      </c>
      <c r="CK24" s="707" t="b">
        <f t="shared" si="78"/>
        <v>0</v>
      </c>
      <c r="CL24" s="707" t="b">
        <f t="shared" si="79"/>
        <v>0</v>
      </c>
      <c r="CM24" s="707" t="b">
        <f t="shared" si="80"/>
        <v>0</v>
      </c>
      <c r="CN24" s="707" t="b">
        <f t="shared" si="81"/>
        <v>0</v>
      </c>
    </row>
    <row r="25" spans="2:92">
      <c r="B25" s="707" t="s">
        <v>474</v>
      </c>
      <c r="C25" s="707" t="s">
        <v>473</v>
      </c>
      <c r="D25" s="727" t="str">
        <f t="shared" si="10"/>
        <v>F2F4</v>
      </c>
      <c r="E25" s="707" t="s">
        <v>472</v>
      </c>
      <c r="F25" s="707" t="s">
        <v>475</v>
      </c>
      <c r="G25" s="727" t="str">
        <f t="shared" si="11"/>
        <v>F1F3</v>
      </c>
      <c r="H25" s="707" t="s">
        <v>100</v>
      </c>
      <c r="I25" s="707" t="s">
        <v>98</v>
      </c>
      <c r="J25" s="727" t="str">
        <f t="shared" si="12"/>
        <v>C3C4</v>
      </c>
      <c r="N25" s="707" t="b">
        <f t="shared" si="13"/>
        <v>0</v>
      </c>
      <c r="O25" s="707" t="b">
        <f t="shared" si="14"/>
        <v>0</v>
      </c>
      <c r="Q25" s="707" t="b">
        <f t="shared" si="15"/>
        <v>0</v>
      </c>
      <c r="R25" s="707" t="b">
        <f t="shared" si="16"/>
        <v>0</v>
      </c>
      <c r="S25" s="707" t="b">
        <f t="shared" si="17"/>
        <v>0</v>
      </c>
      <c r="T25" s="707" t="b">
        <f t="shared" si="18"/>
        <v>0</v>
      </c>
      <c r="U25" s="707" t="b">
        <f t="shared" si="19"/>
        <v>0</v>
      </c>
      <c r="V25" s="707" t="b">
        <f t="shared" si="20"/>
        <v>0</v>
      </c>
      <c r="W25" s="707" t="b">
        <f t="shared" si="21"/>
        <v>0</v>
      </c>
      <c r="X25" s="707" t="b">
        <f t="shared" si="22"/>
        <v>0</v>
      </c>
      <c r="Y25" s="707" t="b">
        <f t="shared" si="23"/>
        <v>0</v>
      </c>
      <c r="Z25" s="707" t="b">
        <f t="shared" si="24"/>
        <v>0</v>
      </c>
      <c r="AA25" s="707" t="b">
        <f t="shared" si="25"/>
        <v>0</v>
      </c>
      <c r="AB25" s="707" t="b">
        <f t="shared" si="26"/>
        <v>0</v>
      </c>
      <c r="AC25" s="707" t="b">
        <f t="shared" si="27"/>
        <v>0</v>
      </c>
      <c r="AE25" s="707" t="b">
        <f t="shared" si="28"/>
        <v>0</v>
      </c>
      <c r="AF25" s="707" t="b">
        <f t="shared" si="29"/>
        <v>0</v>
      </c>
      <c r="AG25" s="707" t="b">
        <f t="shared" si="30"/>
        <v>0</v>
      </c>
      <c r="AH25" s="707" t="b">
        <f t="shared" si="31"/>
        <v>0</v>
      </c>
      <c r="AI25" s="707" t="b">
        <f t="shared" si="32"/>
        <v>0</v>
      </c>
      <c r="AJ25" s="707" t="b">
        <f t="shared" si="33"/>
        <v>0</v>
      </c>
      <c r="AK25" s="707" t="b">
        <f t="shared" si="34"/>
        <v>0</v>
      </c>
      <c r="AL25" s="707" t="b">
        <f t="shared" si="35"/>
        <v>0</v>
      </c>
      <c r="AN25" s="707" t="b">
        <f t="shared" si="36"/>
        <v>0</v>
      </c>
      <c r="AO25" s="707" t="b">
        <f t="shared" si="37"/>
        <v>0</v>
      </c>
      <c r="AQ25" s="707" t="b">
        <f t="shared" si="38"/>
        <v>0</v>
      </c>
      <c r="AR25" s="707" t="b">
        <f t="shared" si="39"/>
        <v>0</v>
      </c>
      <c r="AS25" s="707" t="b">
        <f t="shared" si="40"/>
        <v>0</v>
      </c>
      <c r="AT25" s="707" t="b">
        <f t="shared" si="41"/>
        <v>0</v>
      </c>
      <c r="AV25" s="707" t="b">
        <f t="shared" si="42"/>
        <v>0</v>
      </c>
      <c r="AW25" s="707" t="b">
        <f t="shared" si="43"/>
        <v>0</v>
      </c>
      <c r="AY25" s="707" t="b">
        <f t="shared" si="44"/>
        <v>0</v>
      </c>
      <c r="AZ25" s="707" t="b">
        <f t="shared" si="45"/>
        <v>0</v>
      </c>
      <c r="BA25" s="707" t="b">
        <f t="shared" si="46"/>
        <v>0</v>
      </c>
      <c r="BB25" s="707" t="b">
        <f t="shared" si="47"/>
        <v>0</v>
      </c>
      <c r="BC25" s="707" t="b">
        <f t="shared" si="48"/>
        <v>0</v>
      </c>
      <c r="BD25" s="707" t="b">
        <f t="shared" si="49"/>
        <v>0</v>
      </c>
      <c r="BE25" s="707" t="b">
        <f t="shared" si="50"/>
        <v>0</v>
      </c>
      <c r="BF25" s="707" t="b">
        <f t="shared" si="51"/>
        <v>0</v>
      </c>
      <c r="BG25" s="707" t="b">
        <f t="shared" si="82"/>
        <v>0</v>
      </c>
      <c r="BH25" s="707" t="b">
        <f t="shared" si="52"/>
        <v>0</v>
      </c>
      <c r="BI25" s="707" t="b">
        <f t="shared" si="53"/>
        <v>0</v>
      </c>
      <c r="BJ25" s="707" t="b">
        <f t="shared" si="54"/>
        <v>0</v>
      </c>
      <c r="BK25" s="707" t="b">
        <f t="shared" si="55"/>
        <v>0</v>
      </c>
      <c r="BL25" s="707" t="b">
        <f t="shared" si="56"/>
        <v>0</v>
      </c>
      <c r="BM25" s="707" t="b">
        <f t="shared" si="57"/>
        <v>0</v>
      </c>
      <c r="BN25" s="707" t="b">
        <f t="shared" si="58"/>
        <v>0</v>
      </c>
      <c r="BO25" s="707" t="b">
        <f t="shared" si="83"/>
        <v>0</v>
      </c>
      <c r="BP25" s="707" t="b">
        <f t="shared" si="59"/>
        <v>0</v>
      </c>
      <c r="BQ25" s="707" t="b">
        <f t="shared" si="60"/>
        <v>0</v>
      </c>
      <c r="BR25" s="707" t="b">
        <f t="shared" si="61"/>
        <v>0</v>
      </c>
      <c r="BS25" s="707" t="b">
        <f t="shared" si="62"/>
        <v>0</v>
      </c>
      <c r="BT25" s="707" t="b">
        <f t="shared" si="63"/>
        <v>0</v>
      </c>
      <c r="BU25" s="707" t="b">
        <f t="shared" si="64"/>
        <v>0</v>
      </c>
      <c r="BV25" s="707" t="b">
        <f t="shared" si="65"/>
        <v>0</v>
      </c>
      <c r="BW25" s="707" t="b">
        <f t="shared" si="66"/>
        <v>0</v>
      </c>
      <c r="BX25" s="707" t="b">
        <f t="shared" si="67"/>
        <v>0</v>
      </c>
      <c r="BY25" s="707" t="b">
        <f t="shared" si="68"/>
        <v>0</v>
      </c>
      <c r="BZ25" s="707" t="b">
        <f t="shared" si="69"/>
        <v>0</v>
      </c>
      <c r="CA25" s="707" t="b">
        <f t="shared" si="70"/>
        <v>0</v>
      </c>
      <c r="CB25" s="707" t="b">
        <f t="shared" si="71"/>
        <v>0</v>
      </c>
      <c r="CC25" s="707" t="b">
        <f t="shared" si="72"/>
        <v>0</v>
      </c>
      <c r="CD25" s="707" t="b">
        <f t="shared" si="73"/>
        <v>0</v>
      </c>
      <c r="CE25" s="707" t="b">
        <f t="shared" si="84"/>
        <v>0</v>
      </c>
      <c r="CF25" s="707" t="b">
        <f t="shared" si="85"/>
        <v>0</v>
      </c>
      <c r="CG25" s="707" t="b">
        <f t="shared" si="74"/>
        <v>0</v>
      </c>
      <c r="CH25" s="707" t="b">
        <f t="shared" si="75"/>
        <v>0</v>
      </c>
      <c r="CI25" s="707" t="b">
        <f t="shared" si="76"/>
        <v>0</v>
      </c>
      <c r="CJ25" s="707" t="b">
        <f t="shared" si="77"/>
        <v>0</v>
      </c>
      <c r="CK25" s="707" t="b">
        <f t="shared" si="78"/>
        <v>0</v>
      </c>
      <c r="CL25" s="707" t="b">
        <f t="shared" si="79"/>
        <v>0</v>
      </c>
      <c r="CM25" s="707" t="b">
        <f t="shared" si="80"/>
        <v>0</v>
      </c>
      <c r="CN25" s="707" t="b">
        <f t="shared" si="81"/>
        <v>0</v>
      </c>
    </row>
    <row r="26" spans="2:92">
      <c r="D26" s="727" t="str">
        <f t="shared" si="10"/>
        <v/>
      </c>
      <c r="G26" s="727" t="str">
        <f t="shared" si="11"/>
        <v/>
      </c>
      <c r="J26" s="727" t="str">
        <f t="shared" si="12"/>
        <v/>
      </c>
      <c r="N26" s="707" t="b">
        <f t="shared" si="13"/>
        <v>1</v>
      </c>
      <c r="O26" s="707" t="b">
        <f t="shared" si="14"/>
        <v>1</v>
      </c>
      <c r="Q26" s="707" t="b">
        <f t="shared" si="15"/>
        <v>1</v>
      </c>
      <c r="R26" s="707" t="b">
        <f t="shared" si="16"/>
        <v>1</v>
      </c>
      <c r="S26" s="707" t="b">
        <f t="shared" si="17"/>
        <v>1</v>
      </c>
      <c r="T26" s="707" t="b">
        <f t="shared" si="18"/>
        <v>1</v>
      </c>
      <c r="U26" s="707" t="b">
        <f t="shared" si="19"/>
        <v>1</v>
      </c>
      <c r="V26" s="707" t="b">
        <f t="shared" si="20"/>
        <v>1</v>
      </c>
      <c r="W26" s="707" t="b">
        <f t="shared" si="21"/>
        <v>1</v>
      </c>
      <c r="X26" s="707" t="b">
        <f t="shared" si="22"/>
        <v>1</v>
      </c>
      <c r="Y26" s="707" t="b">
        <f t="shared" si="23"/>
        <v>1</v>
      </c>
      <c r="Z26" s="707" t="b">
        <f t="shared" si="24"/>
        <v>1</v>
      </c>
      <c r="AA26" s="707" t="b">
        <f t="shared" si="25"/>
        <v>1</v>
      </c>
      <c r="AB26" s="707" t="b">
        <f t="shared" si="26"/>
        <v>1</v>
      </c>
      <c r="AC26" s="707" t="b">
        <f t="shared" si="27"/>
        <v>1</v>
      </c>
      <c r="AE26" s="707" t="b">
        <f t="shared" si="28"/>
        <v>1</v>
      </c>
      <c r="AF26" s="707" t="b">
        <f t="shared" si="29"/>
        <v>1</v>
      </c>
      <c r="AG26" s="707" t="b">
        <f t="shared" si="30"/>
        <v>1</v>
      </c>
      <c r="AH26" s="707" t="b">
        <f t="shared" si="31"/>
        <v>1</v>
      </c>
      <c r="AI26" s="707" t="b">
        <f t="shared" si="32"/>
        <v>1</v>
      </c>
      <c r="AJ26" s="707" t="b">
        <f t="shared" si="33"/>
        <v>1</v>
      </c>
      <c r="AK26" s="707" t="b">
        <f t="shared" si="34"/>
        <v>1</v>
      </c>
      <c r="AL26" s="707" t="b">
        <f t="shared" si="35"/>
        <v>1</v>
      </c>
      <c r="AN26" s="707" t="b">
        <f t="shared" si="36"/>
        <v>1</v>
      </c>
      <c r="AO26" s="707" t="b">
        <f t="shared" si="37"/>
        <v>1</v>
      </c>
      <c r="AQ26" s="707" t="b">
        <f t="shared" si="38"/>
        <v>1</v>
      </c>
      <c r="AR26" s="707" t="b">
        <f t="shared" si="39"/>
        <v>1</v>
      </c>
      <c r="AS26" s="707" t="b">
        <f t="shared" si="40"/>
        <v>1</v>
      </c>
      <c r="AT26" s="707" t="b">
        <f t="shared" si="41"/>
        <v>1</v>
      </c>
      <c r="AV26" s="707" t="b">
        <f t="shared" si="42"/>
        <v>1</v>
      </c>
      <c r="AW26" s="707" t="b">
        <f t="shared" si="43"/>
        <v>1</v>
      </c>
      <c r="AY26" s="707" t="b">
        <f t="shared" si="44"/>
        <v>1</v>
      </c>
      <c r="AZ26" s="707" t="b">
        <f t="shared" si="45"/>
        <v>1</v>
      </c>
      <c r="BA26" s="707" t="b">
        <f t="shared" si="46"/>
        <v>1</v>
      </c>
      <c r="BB26" s="707" t="b">
        <f t="shared" si="47"/>
        <v>1</v>
      </c>
      <c r="BC26" s="707" t="b">
        <f t="shared" si="48"/>
        <v>1</v>
      </c>
      <c r="BD26" s="707" t="b">
        <f t="shared" si="49"/>
        <v>1</v>
      </c>
      <c r="BE26" s="707" t="b">
        <f t="shared" si="50"/>
        <v>1</v>
      </c>
      <c r="BF26" s="707" t="b">
        <f t="shared" si="51"/>
        <v>1</v>
      </c>
      <c r="BG26" s="707" t="b">
        <f t="shared" si="82"/>
        <v>1</v>
      </c>
      <c r="BH26" s="707" t="b">
        <f t="shared" si="52"/>
        <v>1</v>
      </c>
      <c r="BI26" s="707" t="b">
        <f t="shared" si="53"/>
        <v>1</v>
      </c>
      <c r="BJ26" s="707" t="b">
        <f t="shared" si="54"/>
        <v>1</v>
      </c>
      <c r="BK26" s="707" t="b">
        <f t="shared" si="55"/>
        <v>1</v>
      </c>
      <c r="BL26" s="707" t="b">
        <f t="shared" si="56"/>
        <v>1</v>
      </c>
      <c r="BM26" s="707" t="b">
        <f t="shared" si="57"/>
        <v>1</v>
      </c>
      <c r="BN26" s="707" t="b">
        <f t="shared" si="58"/>
        <v>1</v>
      </c>
      <c r="BO26" s="707" t="b">
        <f t="shared" si="83"/>
        <v>1</v>
      </c>
      <c r="BP26" s="707" t="b">
        <f t="shared" si="59"/>
        <v>1</v>
      </c>
      <c r="BQ26" s="707" t="b">
        <f t="shared" si="60"/>
        <v>1</v>
      </c>
      <c r="BR26" s="707" t="b">
        <f t="shared" si="61"/>
        <v>1</v>
      </c>
      <c r="BS26" s="707" t="b">
        <f t="shared" si="62"/>
        <v>1</v>
      </c>
      <c r="BT26" s="707" t="b">
        <f t="shared" si="63"/>
        <v>1</v>
      </c>
      <c r="BU26" s="707" t="b">
        <f t="shared" si="64"/>
        <v>1</v>
      </c>
      <c r="BV26" s="707" t="b">
        <f t="shared" si="65"/>
        <v>1</v>
      </c>
      <c r="BW26" s="707" t="b">
        <f t="shared" si="66"/>
        <v>1</v>
      </c>
      <c r="BX26" s="707" t="b">
        <f t="shared" si="67"/>
        <v>1</v>
      </c>
      <c r="BY26" s="707" t="b">
        <f t="shared" si="68"/>
        <v>1</v>
      </c>
      <c r="BZ26" s="707" t="b">
        <f t="shared" si="69"/>
        <v>1</v>
      </c>
      <c r="CA26" s="707" t="b">
        <f t="shared" si="70"/>
        <v>1</v>
      </c>
      <c r="CB26" s="707" t="b">
        <f t="shared" si="71"/>
        <v>1</v>
      </c>
      <c r="CC26" s="707" t="b">
        <f t="shared" si="72"/>
        <v>1</v>
      </c>
      <c r="CD26" s="707" t="b">
        <f t="shared" si="73"/>
        <v>1</v>
      </c>
      <c r="CE26" s="707" t="b">
        <f t="shared" si="84"/>
        <v>1</v>
      </c>
      <c r="CF26" s="707" t="b">
        <f t="shared" si="85"/>
        <v>1</v>
      </c>
      <c r="CG26" s="707" t="b">
        <f t="shared" si="74"/>
        <v>0</v>
      </c>
      <c r="CH26" s="707" t="b">
        <f t="shared" si="75"/>
        <v>0</v>
      </c>
      <c r="CI26" s="707" t="b">
        <f t="shared" si="76"/>
        <v>0</v>
      </c>
      <c r="CJ26" s="707" t="b">
        <f t="shared" si="77"/>
        <v>0</v>
      </c>
      <c r="CK26" s="707" t="b">
        <f t="shared" si="78"/>
        <v>0</v>
      </c>
      <c r="CL26" s="707" t="b">
        <f t="shared" si="79"/>
        <v>0</v>
      </c>
      <c r="CM26" s="707" t="b">
        <f t="shared" si="80"/>
        <v>0</v>
      </c>
      <c r="CN26" s="707" t="b">
        <f t="shared" si="81"/>
        <v>0</v>
      </c>
    </row>
    <row r="27" spans="2:92">
      <c r="D27" s="727" t="str">
        <f t="shared" si="10"/>
        <v/>
      </c>
      <c r="G27" s="727" t="str">
        <f t="shared" si="11"/>
        <v/>
      </c>
      <c r="J27" s="727" t="str">
        <f t="shared" si="12"/>
        <v/>
      </c>
      <c r="N27" s="707" t="b">
        <f t="shared" si="13"/>
        <v>1</v>
      </c>
      <c r="O27" s="707" t="b">
        <f t="shared" si="14"/>
        <v>1</v>
      </c>
      <c r="Q27" s="707" t="b">
        <f t="shared" si="15"/>
        <v>1</v>
      </c>
      <c r="R27" s="707" t="b">
        <f t="shared" si="16"/>
        <v>1</v>
      </c>
      <c r="S27" s="707" t="b">
        <f t="shared" si="17"/>
        <v>1</v>
      </c>
      <c r="T27" s="707" t="b">
        <f t="shared" si="18"/>
        <v>1</v>
      </c>
      <c r="U27" s="707" t="b">
        <f>EXACT($C27,F27)</f>
        <v>1</v>
      </c>
      <c r="V27" s="707" t="b">
        <f t="shared" si="20"/>
        <v>1</v>
      </c>
      <c r="W27" s="707" t="b">
        <f t="shared" si="21"/>
        <v>1</v>
      </c>
      <c r="X27" s="707" t="b">
        <f t="shared" si="22"/>
        <v>1</v>
      </c>
      <c r="Y27" s="707" t="b">
        <f t="shared" si="23"/>
        <v>1</v>
      </c>
      <c r="Z27" s="707" t="b">
        <f t="shared" si="24"/>
        <v>1</v>
      </c>
      <c r="AA27" s="707" t="b">
        <f t="shared" si="25"/>
        <v>1</v>
      </c>
      <c r="AB27" s="707" t="b">
        <f t="shared" si="26"/>
        <v>1</v>
      </c>
      <c r="AC27" s="707" t="b">
        <f t="shared" si="27"/>
        <v>1</v>
      </c>
      <c r="AE27" s="707" t="b">
        <f t="shared" si="28"/>
        <v>1</v>
      </c>
      <c r="AF27" s="707" t="b">
        <f t="shared" si="29"/>
        <v>1</v>
      </c>
      <c r="AG27" s="707" t="b">
        <f t="shared" si="30"/>
        <v>1</v>
      </c>
      <c r="AH27" s="707" t="b">
        <f t="shared" si="31"/>
        <v>1</v>
      </c>
      <c r="AI27" s="707" t="b">
        <f t="shared" si="32"/>
        <v>1</v>
      </c>
      <c r="AJ27" s="707" t="b">
        <f t="shared" si="33"/>
        <v>1</v>
      </c>
      <c r="AK27" s="707" t="b">
        <f t="shared" si="34"/>
        <v>1</v>
      </c>
      <c r="AL27" s="707" t="b">
        <f t="shared" si="35"/>
        <v>1</v>
      </c>
      <c r="AN27" s="707" t="b">
        <f t="shared" si="36"/>
        <v>1</v>
      </c>
      <c r="AO27" s="707" t="b">
        <f t="shared" si="37"/>
        <v>1</v>
      </c>
      <c r="AQ27" s="707" t="b">
        <f t="shared" si="38"/>
        <v>1</v>
      </c>
      <c r="AR27" s="707" t="b">
        <f t="shared" si="39"/>
        <v>1</v>
      </c>
      <c r="AS27" s="707" t="b">
        <f t="shared" si="40"/>
        <v>1</v>
      </c>
      <c r="AT27" s="707" t="b">
        <f t="shared" si="41"/>
        <v>1</v>
      </c>
      <c r="AV27" s="707" t="b">
        <f t="shared" si="42"/>
        <v>1</v>
      </c>
      <c r="AW27" s="707" t="b">
        <f t="shared" si="43"/>
        <v>1</v>
      </c>
      <c r="AY27" s="707" t="b">
        <f t="shared" si="44"/>
        <v>1</v>
      </c>
      <c r="AZ27" s="707" t="b">
        <f t="shared" si="45"/>
        <v>1</v>
      </c>
      <c r="BA27" s="707" t="b">
        <f t="shared" si="46"/>
        <v>1</v>
      </c>
      <c r="BB27" s="707" t="b">
        <f t="shared" si="47"/>
        <v>1</v>
      </c>
      <c r="BC27" s="707" t="b">
        <f t="shared" si="48"/>
        <v>1</v>
      </c>
      <c r="BD27" s="707" t="b">
        <f t="shared" si="49"/>
        <v>1</v>
      </c>
      <c r="BE27" s="707" t="b">
        <f t="shared" si="50"/>
        <v>1</v>
      </c>
      <c r="BF27" s="707" t="b">
        <f t="shared" si="51"/>
        <v>1</v>
      </c>
      <c r="BG27" s="707" t="b">
        <f t="shared" si="82"/>
        <v>1</v>
      </c>
      <c r="BH27" s="707" t="b">
        <f t="shared" si="52"/>
        <v>1</v>
      </c>
      <c r="BI27" s="707" t="b">
        <f t="shared" si="53"/>
        <v>1</v>
      </c>
      <c r="BJ27" s="707" t="b">
        <f t="shared" si="54"/>
        <v>1</v>
      </c>
      <c r="BK27" s="707" t="b">
        <f t="shared" si="55"/>
        <v>1</v>
      </c>
      <c r="BL27" s="707" t="b">
        <f t="shared" si="56"/>
        <v>1</v>
      </c>
      <c r="BM27" s="707" t="b">
        <f t="shared" si="57"/>
        <v>1</v>
      </c>
      <c r="BN27" s="707" t="b">
        <f t="shared" si="58"/>
        <v>1</v>
      </c>
      <c r="BO27" s="707" t="b">
        <f t="shared" si="83"/>
        <v>1</v>
      </c>
      <c r="BP27" s="707" t="b">
        <f t="shared" si="59"/>
        <v>1</v>
      </c>
      <c r="BQ27" s="707" t="b">
        <f t="shared" si="60"/>
        <v>1</v>
      </c>
      <c r="BR27" s="707" t="b">
        <f t="shared" si="61"/>
        <v>1</v>
      </c>
      <c r="BS27" s="707" t="b">
        <f t="shared" si="62"/>
        <v>1</v>
      </c>
      <c r="BT27" s="707" t="b">
        <f t="shared" si="63"/>
        <v>1</v>
      </c>
      <c r="BU27" s="707" t="b">
        <f t="shared" si="64"/>
        <v>1</v>
      </c>
      <c r="BV27" s="707" t="b">
        <f t="shared" si="65"/>
        <v>1</v>
      </c>
      <c r="BW27" s="707" t="b">
        <f t="shared" si="66"/>
        <v>1</v>
      </c>
      <c r="BX27" s="707" t="b">
        <f t="shared" si="67"/>
        <v>1</v>
      </c>
      <c r="BY27" s="707" t="b">
        <f t="shared" si="68"/>
        <v>1</v>
      </c>
      <c r="BZ27" s="707" t="b">
        <f t="shared" si="69"/>
        <v>1</v>
      </c>
      <c r="CA27" s="707" t="b">
        <f t="shared" si="70"/>
        <v>1</v>
      </c>
      <c r="CB27" s="707" t="b">
        <f t="shared" si="71"/>
        <v>1</v>
      </c>
      <c r="CC27" s="707" t="b">
        <f t="shared" si="72"/>
        <v>1</v>
      </c>
      <c r="CD27" s="707" t="b">
        <f t="shared" si="73"/>
        <v>1</v>
      </c>
      <c r="CE27" s="707" t="b">
        <f t="shared" si="84"/>
        <v>1</v>
      </c>
      <c r="CF27" s="707" t="b">
        <f t="shared" si="85"/>
        <v>1</v>
      </c>
      <c r="CG27" s="707" t="b">
        <f t="shared" si="74"/>
        <v>0</v>
      </c>
      <c r="CH27" s="707" t="b">
        <f t="shared" si="75"/>
        <v>0</v>
      </c>
      <c r="CI27" s="707" t="b">
        <f t="shared" si="76"/>
        <v>0</v>
      </c>
      <c r="CJ27" s="707" t="b">
        <f t="shared" si="77"/>
        <v>0</v>
      </c>
      <c r="CK27" s="707" t="b">
        <f t="shared" si="78"/>
        <v>0</v>
      </c>
      <c r="CL27" s="707" t="b">
        <f t="shared" si="79"/>
        <v>0</v>
      </c>
      <c r="CM27" s="707" t="b">
        <f t="shared" si="80"/>
        <v>0</v>
      </c>
      <c r="CN27" s="707" t="b">
        <f t="shared" si="81"/>
        <v>0</v>
      </c>
    </row>
    <row r="28" spans="2:92">
      <c r="D28" s="727" t="str">
        <f t="shared" si="10"/>
        <v/>
      </c>
      <c r="G28" s="727" t="str">
        <f t="shared" si="11"/>
        <v/>
      </c>
      <c r="J28" s="727" t="str">
        <f t="shared" si="12"/>
        <v/>
      </c>
      <c r="N28" s="707" t="b">
        <f t="shared" si="13"/>
        <v>1</v>
      </c>
      <c r="O28" s="707" t="b">
        <f t="shared" si="14"/>
        <v>1</v>
      </c>
      <c r="Q28" s="707" t="b">
        <f t="shared" si="15"/>
        <v>1</v>
      </c>
      <c r="R28" s="707" t="b">
        <f t="shared" si="16"/>
        <v>1</v>
      </c>
      <c r="S28" s="707" t="b">
        <f t="shared" si="17"/>
        <v>1</v>
      </c>
      <c r="T28" s="707" t="b">
        <f t="shared" si="18"/>
        <v>1</v>
      </c>
      <c r="U28" s="707" t="b">
        <f t="shared" si="19"/>
        <v>1</v>
      </c>
      <c r="V28" s="707" t="b">
        <f t="shared" si="20"/>
        <v>1</v>
      </c>
      <c r="W28" s="707" t="b">
        <f t="shared" si="21"/>
        <v>1</v>
      </c>
      <c r="X28" s="707" t="b">
        <f t="shared" si="22"/>
        <v>1</v>
      </c>
      <c r="Y28" s="707" t="b">
        <f t="shared" si="23"/>
        <v>1</v>
      </c>
      <c r="Z28" s="707" t="b">
        <f t="shared" si="24"/>
        <v>1</v>
      </c>
      <c r="AA28" s="707" t="b">
        <f t="shared" si="25"/>
        <v>1</v>
      </c>
      <c r="AB28" s="707" t="b">
        <f t="shared" si="26"/>
        <v>1</v>
      </c>
      <c r="AC28" s="707" t="b">
        <f t="shared" si="27"/>
        <v>1</v>
      </c>
      <c r="AE28" s="707" t="b">
        <f t="shared" si="28"/>
        <v>1</v>
      </c>
      <c r="AF28" s="707" t="b">
        <f t="shared" si="29"/>
        <v>1</v>
      </c>
      <c r="AG28" s="707" t="b">
        <f t="shared" si="30"/>
        <v>1</v>
      </c>
      <c r="AH28" s="707" t="b">
        <f t="shared" si="31"/>
        <v>1</v>
      </c>
      <c r="AI28" s="707" t="b">
        <f t="shared" si="32"/>
        <v>1</v>
      </c>
      <c r="AJ28" s="707" t="b">
        <f t="shared" si="33"/>
        <v>1</v>
      </c>
      <c r="AK28" s="707" t="b">
        <f t="shared" si="34"/>
        <v>1</v>
      </c>
      <c r="AL28" s="707" t="b">
        <f t="shared" si="35"/>
        <v>1</v>
      </c>
      <c r="AN28" s="707" t="b">
        <f t="shared" si="36"/>
        <v>1</v>
      </c>
      <c r="AO28" s="707" t="b">
        <f t="shared" si="37"/>
        <v>1</v>
      </c>
      <c r="AQ28" s="707" t="b">
        <f t="shared" si="38"/>
        <v>1</v>
      </c>
      <c r="AR28" s="707" t="b">
        <f t="shared" si="39"/>
        <v>1</v>
      </c>
      <c r="AS28" s="707" t="b">
        <f t="shared" si="40"/>
        <v>1</v>
      </c>
      <c r="AT28" s="707" t="b">
        <f t="shared" si="41"/>
        <v>1</v>
      </c>
      <c r="AV28" s="707" t="b">
        <f t="shared" si="42"/>
        <v>1</v>
      </c>
      <c r="AW28" s="707" t="b">
        <f t="shared" si="43"/>
        <v>1</v>
      </c>
      <c r="AY28" s="707" t="b">
        <f t="shared" si="44"/>
        <v>1</v>
      </c>
      <c r="AZ28" s="707" t="b">
        <f t="shared" si="45"/>
        <v>1</v>
      </c>
      <c r="BA28" s="707" t="b">
        <f t="shared" si="46"/>
        <v>1</v>
      </c>
      <c r="BB28" s="707" t="b">
        <f t="shared" si="47"/>
        <v>1</v>
      </c>
      <c r="BC28" s="707" t="b">
        <f t="shared" si="48"/>
        <v>1</v>
      </c>
      <c r="BD28" s="707" t="b">
        <f t="shared" si="49"/>
        <v>1</v>
      </c>
      <c r="BE28" s="707" t="b">
        <f t="shared" si="50"/>
        <v>1</v>
      </c>
      <c r="BF28" s="707" t="b">
        <f t="shared" si="51"/>
        <v>1</v>
      </c>
      <c r="BG28" s="707" t="b">
        <f t="shared" si="82"/>
        <v>1</v>
      </c>
      <c r="BH28" s="707" t="b">
        <f t="shared" si="52"/>
        <v>1</v>
      </c>
      <c r="BI28" s="707" t="b">
        <f t="shared" si="53"/>
        <v>1</v>
      </c>
      <c r="BJ28" s="707" t="b">
        <f t="shared" si="54"/>
        <v>1</v>
      </c>
      <c r="BK28" s="707" t="b">
        <f t="shared" si="55"/>
        <v>1</v>
      </c>
      <c r="BL28" s="707" t="b">
        <f t="shared" si="56"/>
        <v>1</v>
      </c>
      <c r="BM28" s="707" t="b">
        <f t="shared" si="57"/>
        <v>1</v>
      </c>
      <c r="BN28" s="707" t="b">
        <f t="shared" si="58"/>
        <v>1</v>
      </c>
      <c r="BO28" s="707" t="b">
        <f t="shared" si="83"/>
        <v>1</v>
      </c>
      <c r="BP28" s="707" t="b">
        <f t="shared" si="59"/>
        <v>1</v>
      </c>
      <c r="BQ28" s="707" t="b">
        <f t="shared" si="60"/>
        <v>1</v>
      </c>
      <c r="BR28" s="707" t="b">
        <f t="shared" si="61"/>
        <v>1</v>
      </c>
      <c r="BS28" s="707" t="b">
        <f t="shared" si="62"/>
        <v>1</v>
      </c>
      <c r="BT28" s="707" t="b">
        <f t="shared" si="63"/>
        <v>1</v>
      </c>
      <c r="BU28" s="707" t="b">
        <f t="shared" si="64"/>
        <v>1</v>
      </c>
      <c r="BV28" s="707" t="b">
        <f t="shared" si="65"/>
        <v>1</v>
      </c>
      <c r="BW28" s="707" t="b">
        <f t="shared" si="66"/>
        <v>1</v>
      </c>
      <c r="BX28" s="707" t="b">
        <f t="shared" si="67"/>
        <v>1</v>
      </c>
      <c r="BY28" s="707" t="b">
        <f t="shared" si="68"/>
        <v>1</v>
      </c>
      <c r="BZ28" s="707" t="b">
        <f t="shared" si="69"/>
        <v>1</v>
      </c>
      <c r="CA28" s="707" t="b">
        <f t="shared" si="70"/>
        <v>1</v>
      </c>
      <c r="CB28" s="707" t="b">
        <f t="shared" si="71"/>
        <v>1</v>
      </c>
      <c r="CC28" s="707" t="b">
        <f t="shared" si="72"/>
        <v>1</v>
      </c>
      <c r="CD28" s="707" t="b">
        <f t="shared" si="73"/>
        <v>1</v>
      </c>
      <c r="CE28" s="707" t="b">
        <f t="shared" si="84"/>
        <v>1</v>
      </c>
      <c r="CF28" s="707" t="b">
        <f t="shared" si="85"/>
        <v>1</v>
      </c>
      <c r="CG28" s="707" t="b">
        <f t="shared" si="74"/>
        <v>0</v>
      </c>
      <c r="CH28" s="707" t="b">
        <f t="shared" si="75"/>
        <v>0</v>
      </c>
      <c r="CI28" s="707" t="b">
        <f t="shared" si="76"/>
        <v>0</v>
      </c>
      <c r="CJ28" s="707" t="b">
        <f t="shared" si="77"/>
        <v>0</v>
      </c>
      <c r="CK28" s="707" t="b">
        <f t="shared" si="78"/>
        <v>0</v>
      </c>
      <c r="CL28" s="707" t="b">
        <f t="shared" si="79"/>
        <v>0</v>
      </c>
      <c r="CM28" s="707" t="b">
        <f t="shared" si="80"/>
        <v>0</v>
      </c>
      <c r="CN28" s="707" t="b">
        <f t="shared" si="81"/>
        <v>0</v>
      </c>
    </row>
    <row r="29" spans="2:92">
      <c r="D29" s="727" t="str">
        <f t="shared" si="10"/>
        <v/>
      </c>
      <c r="G29" s="727" t="str">
        <f t="shared" si="11"/>
        <v/>
      </c>
      <c r="J29" s="727" t="str">
        <f t="shared" si="12"/>
        <v/>
      </c>
      <c r="N29" s="707" t="b">
        <f t="shared" si="13"/>
        <v>1</v>
      </c>
      <c r="O29" s="707" t="b">
        <f t="shared" si="14"/>
        <v>1</v>
      </c>
      <c r="Q29" s="707" t="b">
        <f t="shared" si="15"/>
        <v>1</v>
      </c>
      <c r="R29" s="707" t="b">
        <f t="shared" si="16"/>
        <v>1</v>
      </c>
      <c r="S29" s="707" t="b">
        <f t="shared" si="17"/>
        <v>1</v>
      </c>
      <c r="T29" s="707" t="b">
        <f t="shared" si="18"/>
        <v>1</v>
      </c>
      <c r="U29" s="707" t="b">
        <f t="shared" si="19"/>
        <v>1</v>
      </c>
      <c r="V29" s="707" t="b">
        <f t="shared" si="20"/>
        <v>1</v>
      </c>
      <c r="W29" s="707" t="b">
        <f t="shared" si="21"/>
        <v>1</v>
      </c>
      <c r="X29" s="707" t="b">
        <f t="shared" si="22"/>
        <v>1</v>
      </c>
      <c r="Y29" s="707" t="b">
        <f t="shared" si="23"/>
        <v>1</v>
      </c>
      <c r="Z29" s="707" t="b">
        <f t="shared" si="24"/>
        <v>1</v>
      </c>
      <c r="AA29" s="707" t="b">
        <f t="shared" si="25"/>
        <v>1</v>
      </c>
      <c r="AB29" s="707" t="b">
        <f t="shared" si="26"/>
        <v>1</v>
      </c>
      <c r="AC29" s="707" t="b">
        <f t="shared" si="27"/>
        <v>1</v>
      </c>
      <c r="AE29" s="707" t="b">
        <f t="shared" si="28"/>
        <v>1</v>
      </c>
      <c r="AF29" s="707" t="b">
        <f t="shared" si="29"/>
        <v>1</v>
      </c>
      <c r="AG29" s="707" t="b">
        <f t="shared" si="30"/>
        <v>1</v>
      </c>
      <c r="AH29" s="707" t="b">
        <f t="shared" si="31"/>
        <v>1</v>
      </c>
      <c r="AI29" s="707" t="b">
        <f t="shared" si="32"/>
        <v>1</v>
      </c>
      <c r="AJ29" s="707" t="b">
        <f t="shared" si="33"/>
        <v>1</v>
      </c>
      <c r="AK29" s="707" t="b">
        <f t="shared" si="34"/>
        <v>1</v>
      </c>
      <c r="AL29" s="707" t="b">
        <f t="shared" si="35"/>
        <v>1</v>
      </c>
      <c r="AN29" s="707" t="b">
        <f t="shared" si="36"/>
        <v>1</v>
      </c>
      <c r="AO29" s="707" t="b">
        <f t="shared" si="37"/>
        <v>1</v>
      </c>
      <c r="AQ29" s="707" t="b">
        <f t="shared" si="38"/>
        <v>1</v>
      </c>
      <c r="AR29" s="707" t="b">
        <f t="shared" si="39"/>
        <v>1</v>
      </c>
      <c r="AS29" s="707" t="b">
        <f t="shared" si="40"/>
        <v>1</v>
      </c>
      <c r="AT29" s="707" t="b">
        <f t="shared" si="41"/>
        <v>1</v>
      </c>
      <c r="AV29" s="707" t="b">
        <f t="shared" si="42"/>
        <v>1</v>
      </c>
      <c r="AW29" s="707" t="b">
        <f t="shared" si="43"/>
        <v>1</v>
      </c>
      <c r="AY29" s="707" t="b">
        <f t="shared" si="44"/>
        <v>1</v>
      </c>
      <c r="AZ29" s="707" t="b">
        <f t="shared" si="45"/>
        <v>1</v>
      </c>
      <c r="BA29" s="707" t="b">
        <f t="shared" si="46"/>
        <v>1</v>
      </c>
      <c r="BB29" s="707" t="b">
        <f t="shared" si="47"/>
        <v>1</v>
      </c>
      <c r="BC29" s="707" t="b">
        <f t="shared" si="48"/>
        <v>1</v>
      </c>
      <c r="BD29" s="707" t="b">
        <f t="shared" si="49"/>
        <v>1</v>
      </c>
      <c r="BE29" s="707" t="b">
        <f t="shared" si="50"/>
        <v>1</v>
      </c>
      <c r="BF29" s="707" t="b">
        <f t="shared" si="51"/>
        <v>1</v>
      </c>
      <c r="BG29" s="707" t="b">
        <f t="shared" si="82"/>
        <v>1</v>
      </c>
      <c r="BH29" s="707" t="b">
        <f t="shared" si="52"/>
        <v>1</v>
      </c>
      <c r="BI29" s="707" t="b">
        <f t="shared" si="53"/>
        <v>1</v>
      </c>
      <c r="BJ29" s="707" t="b">
        <f t="shared" si="54"/>
        <v>1</v>
      </c>
      <c r="BK29" s="707" t="b">
        <f t="shared" si="55"/>
        <v>1</v>
      </c>
      <c r="BL29" s="707" t="b">
        <f t="shared" si="56"/>
        <v>1</v>
      </c>
      <c r="BM29" s="707" t="b">
        <f t="shared" si="57"/>
        <v>1</v>
      </c>
      <c r="BN29" s="707" t="b">
        <f t="shared" si="58"/>
        <v>1</v>
      </c>
      <c r="BO29" s="707" t="b">
        <f t="shared" si="83"/>
        <v>1</v>
      </c>
      <c r="BP29" s="707" t="b">
        <f t="shared" si="59"/>
        <v>1</v>
      </c>
      <c r="BQ29" s="707" t="b">
        <f t="shared" si="60"/>
        <v>1</v>
      </c>
      <c r="BR29" s="707" t="b">
        <f t="shared" si="61"/>
        <v>1</v>
      </c>
      <c r="BS29" s="707" t="b">
        <f t="shared" si="62"/>
        <v>1</v>
      </c>
      <c r="BT29" s="707" t="b">
        <f t="shared" si="63"/>
        <v>1</v>
      </c>
      <c r="BU29" s="707" t="b">
        <f t="shared" si="64"/>
        <v>1</v>
      </c>
      <c r="BV29" s="707" t="b">
        <f t="shared" si="65"/>
        <v>1</v>
      </c>
      <c r="BW29" s="707" t="b">
        <f t="shared" si="66"/>
        <v>1</v>
      </c>
      <c r="BX29" s="707" t="b">
        <f t="shared" si="67"/>
        <v>1</v>
      </c>
      <c r="BY29" s="707" t="b">
        <f t="shared" si="68"/>
        <v>1</v>
      </c>
      <c r="BZ29" s="707" t="b">
        <f t="shared" si="69"/>
        <v>1</v>
      </c>
      <c r="CA29" s="707" t="b">
        <f t="shared" si="70"/>
        <v>1</v>
      </c>
      <c r="CB29" s="707" t="b">
        <f t="shared" si="71"/>
        <v>1</v>
      </c>
      <c r="CC29" s="707" t="b">
        <f t="shared" si="72"/>
        <v>1</v>
      </c>
      <c r="CD29" s="707" t="b">
        <f t="shared" si="73"/>
        <v>1</v>
      </c>
      <c r="CE29" s="707" t="b">
        <f t="shared" si="84"/>
        <v>1</v>
      </c>
      <c r="CF29" s="707" t="b">
        <f t="shared" si="85"/>
        <v>1</v>
      </c>
      <c r="CG29" s="707" t="b">
        <f t="shared" si="74"/>
        <v>1</v>
      </c>
      <c r="CH29" s="707" t="b">
        <f t="shared" si="75"/>
        <v>1</v>
      </c>
      <c r="CI29" s="707" t="b">
        <f t="shared" si="76"/>
        <v>1</v>
      </c>
      <c r="CJ29" s="707" t="b">
        <f t="shared" si="77"/>
        <v>1</v>
      </c>
      <c r="CK29" s="707" t="b">
        <f t="shared" si="78"/>
        <v>1</v>
      </c>
      <c r="CL29" s="707" t="b">
        <f t="shared" si="79"/>
        <v>1</v>
      </c>
      <c r="CM29" s="707" t="b">
        <f t="shared" si="80"/>
        <v>1</v>
      </c>
      <c r="CN29" s="707" t="b">
        <f t="shared" si="81"/>
        <v>1</v>
      </c>
    </row>
    <row r="30" spans="2:92">
      <c r="D30" s="727" t="str">
        <f t="shared" si="10"/>
        <v/>
      </c>
      <c r="G30" s="727" t="str">
        <f t="shared" si="11"/>
        <v/>
      </c>
      <c r="J30" s="727" t="str">
        <f t="shared" si="12"/>
        <v/>
      </c>
      <c r="BA30" s="793"/>
      <c r="BB30" s="793"/>
      <c r="BC30" s="793"/>
      <c r="BD30" s="793"/>
      <c r="BE30" s="793"/>
      <c r="BF30" s="793"/>
      <c r="BG30" s="793"/>
      <c r="BH30" s="793"/>
      <c r="BQ30" s="793"/>
      <c r="BR30" s="793"/>
      <c r="BS30" s="793"/>
      <c r="BT30" s="793"/>
      <c r="BU30" s="793"/>
      <c r="BV30" s="793"/>
      <c r="BW30" s="793"/>
      <c r="BX30" s="793"/>
      <c r="CG30" s="793"/>
      <c r="CH30" s="793"/>
      <c r="CI30" s="793"/>
      <c r="CJ30" s="793"/>
      <c r="CK30" s="793"/>
      <c r="CL30" s="793"/>
      <c r="CM30" s="793"/>
      <c r="CN30" s="793"/>
    </row>
    <row r="31" spans="2:92">
      <c r="G31" s="727" t="str">
        <f t="shared" si="11"/>
        <v/>
      </c>
      <c r="J31" s="727" t="str">
        <f t="shared" si="12"/>
        <v/>
      </c>
      <c r="BA31" s="793"/>
      <c r="BB31" s="793"/>
      <c r="BC31" s="793"/>
      <c r="BD31" s="793"/>
      <c r="BE31" s="793"/>
      <c r="BF31" s="793"/>
      <c r="BG31" s="793"/>
      <c r="BH31" s="793"/>
      <c r="BQ31" s="793"/>
      <c r="BR31" s="793"/>
      <c r="BS31" s="793"/>
      <c r="BT31" s="793"/>
      <c r="BU31" s="793"/>
      <c r="BV31" s="793"/>
      <c r="BW31" s="793"/>
      <c r="BX31" s="793"/>
      <c r="CG31" s="793"/>
      <c r="CH31" s="793"/>
      <c r="CI31" s="793"/>
      <c r="CJ31" s="793"/>
      <c r="CK31" s="793"/>
      <c r="CL31" s="793"/>
      <c r="CM31" s="793"/>
      <c r="CN31" s="793"/>
    </row>
    <row r="32" spans="2:92">
      <c r="G32" s="727" t="str">
        <f t="shared" si="11"/>
        <v/>
      </c>
      <c r="J32" s="727" t="str">
        <f t="shared" si="12"/>
        <v/>
      </c>
      <c r="BA32" s="793"/>
      <c r="BB32" s="793"/>
      <c r="BC32" s="793"/>
      <c r="BD32" s="793"/>
      <c r="BE32" s="793"/>
      <c r="BF32" s="793"/>
      <c r="BG32" s="793"/>
      <c r="BH32" s="793"/>
      <c r="BQ32" s="793"/>
      <c r="BR32" s="793"/>
      <c r="BS32" s="793"/>
      <c r="BT32" s="793"/>
      <c r="BU32" s="793"/>
      <c r="BV32" s="793"/>
      <c r="BW32" s="793"/>
      <c r="BX32" s="793"/>
      <c r="CG32" s="793"/>
      <c r="CH32" s="793"/>
      <c r="CI32" s="793"/>
      <c r="CJ32" s="793"/>
      <c r="CK32" s="793"/>
      <c r="CL32" s="793"/>
      <c r="CM32" s="793"/>
      <c r="CN32" s="793"/>
    </row>
  </sheetData>
  <phoneticPr fontId="2"/>
  <conditionalFormatting sqref="N4:CN29">
    <cfRule type="cellIs" dxfId="101" priority="1" operator="notEqual">
      <formula>FALSE</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7E9CE-B0D2-4E07-9405-5CA1891B7A69}">
  <sheetPr>
    <tabColor rgb="FFFFC000"/>
  </sheetPr>
  <dimension ref="A1:AF19"/>
  <sheetViews>
    <sheetView showGridLines="0" topLeftCell="E1" zoomScale="50" zoomScaleNormal="50" zoomScaleSheetLayoutView="25" workbookViewId="0">
      <selection sqref="A1:XFD1048576"/>
    </sheetView>
  </sheetViews>
  <sheetFormatPr defaultColWidth="9" defaultRowHeight="18.75"/>
  <cols>
    <col min="1" max="1" width="15.75" style="8" customWidth="1"/>
    <col min="2" max="2" width="4.625" style="8" customWidth="1"/>
    <col min="3" max="3" width="12.75" style="8" customWidth="1"/>
    <col min="4" max="4" width="10.625" style="8" customWidth="1"/>
    <col min="5" max="5" width="15.75" style="8" customWidth="1"/>
    <col min="6" max="6" width="4.625" style="8" customWidth="1"/>
    <col min="7" max="7" width="12.75" style="8" customWidth="1"/>
    <col min="8" max="8" width="10.625" style="8" customWidth="1"/>
    <col min="9" max="9" width="15.75" style="8" customWidth="1"/>
    <col min="10" max="10" width="4.625" style="8" customWidth="1"/>
    <col min="11" max="11" width="12.75" style="8" customWidth="1"/>
    <col min="12" max="12" width="10.625" style="8" customWidth="1"/>
    <col min="13" max="13" width="15.75" style="8" customWidth="1"/>
    <col min="14" max="14" width="4.625" style="8" customWidth="1"/>
    <col min="15" max="15" width="12.75" style="8" customWidth="1"/>
    <col min="16" max="16" width="10.625" style="8" customWidth="1"/>
    <col min="17" max="17" width="15.75" style="8" customWidth="1"/>
    <col min="18" max="18" width="4.625" style="8" customWidth="1"/>
    <col min="19" max="19" width="12.75" style="8" customWidth="1"/>
    <col min="20" max="20" width="10.625" style="8" customWidth="1"/>
    <col min="21" max="21" width="15.75" style="8" customWidth="1"/>
    <col min="22" max="22" width="4.625" style="8" customWidth="1"/>
    <col min="23" max="23" width="12.75" style="8" customWidth="1"/>
    <col min="24" max="24" width="10.625" style="8" customWidth="1"/>
    <col min="25" max="25" width="15.75" style="8" customWidth="1"/>
    <col min="26" max="26" width="4.625" style="8" customWidth="1"/>
    <col min="27" max="27" width="12.75" style="8" customWidth="1"/>
    <col min="28" max="28" width="10.625" style="8" customWidth="1"/>
    <col min="29" max="29" width="15.75" style="8" customWidth="1"/>
    <col min="30" max="30" width="4.625" style="8" customWidth="1"/>
    <col min="31" max="31" width="12.75" style="8" customWidth="1"/>
    <col min="32" max="32" width="10.625" style="8" customWidth="1"/>
    <col min="33" max="16384" width="9" style="8"/>
  </cols>
  <sheetData>
    <row r="1" spans="1:32" s="16" customFormat="1">
      <c r="A1" s="894" t="s">
        <v>46</v>
      </c>
      <c r="B1" s="894"/>
      <c r="C1" s="894"/>
      <c r="D1" s="21"/>
      <c r="E1" s="22">
        <v>1</v>
      </c>
      <c r="H1" s="21"/>
      <c r="I1" s="894"/>
      <c r="J1" s="894"/>
      <c r="K1" s="894"/>
      <c r="L1" s="21"/>
      <c r="P1" s="21"/>
      <c r="Q1" s="894"/>
      <c r="R1" s="894"/>
      <c r="S1" s="894"/>
      <c r="T1" s="21"/>
      <c r="X1" s="21"/>
      <c r="Y1" s="894"/>
      <c r="Z1" s="894"/>
      <c r="AA1" s="894"/>
      <c r="AB1" s="21"/>
      <c r="AF1" s="21"/>
    </row>
    <row r="2" spans="1:32" s="10" customFormat="1" ht="21.95" customHeight="1">
      <c r="A2" s="249" t="s">
        <v>43</v>
      </c>
      <c r="B2" s="250"/>
      <c r="C2" s="250"/>
      <c r="D2" s="250"/>
      <c r="E2" s="249"/>
      <c r="F2" s="250"/>
      <c r="G2" s="250"/>
      <c r="H2" s="250"/>
      <c r="I2" s="249" t="s">
        <v>44</v>
      </c>
      <c r="J2" s="250"/>
      <c r="K2" s="250"/>
      <c r="L2" s="250"/>
      <c r="M2" s="249"/>
      <c r="N2" s="250"/>
      <c r="O2" s="250"/>
      <c r="P2" s="250"/>
      <c r="Q2" s="249" t="s">
        <v>45</v>
      </c>
      <c r="R2" s="250"/>
      <c r="S2" s="250"/>
      <c r="T2" s="250"/>
      <c r="U2" s="249"/>
      <c r="V2" s="250"/>
      <c r="W2" s="250"/>
      <c r="X2" s="250"/>
      <c r="Y2" s="249" t="s">
        <v>591</v>
      </c>
      <c r="AC2" s="9"/>
    </row>
    <row r="3" spans="1:32" s="10" customFormat="1" ht="21.95" customHeight="1">
      <c r="A3" s="11" t="s">
        <v>667</v>
      </c>
      <c r="B3" s="10" t="str">
        <f>CONCATENATE("　第　　",$E$1,"　　試合")</f>
        <v>　第　　1　　試合</v>
      </c>
      <c r="I3" s="11" t="s">
        <v>54</v>
      </c>
      <c r="J3" s="10" t="str">
        <f>CONCATENATE("　第　　",$E$1,"　　試合")</f>
        <v>　第　　1　　試合</v>
      </c>
      <c r="Q3" s="11" t="s">
        <v>54</v>
      </c>
      <c r="R3" s="10" t="str">
        <f>CONCATENATE("　第　　",$E$1,"　　試合")</f>
        <v>　第　　1　　試合</v>
      </c>
      <c r="Y3" s="11" t="s">
        <v>54</v>
      </c>
      <c r="Z3" s="10" t="str">
        <f>CONCATENATE("　第　　",$E$1,"　　試合")</f>
        <v>　第　　1　　試合</v>
      </c>
    </row>
    <row r="4" spans="1:32" s="10" customFormat="1" ht="21.95" customHeight="1">
      <c r="A4" s="895" t="str">
        <f>進行表!C3</f>
        <v>アリーナ　西側</v>
      </c>
      <c r="B4" s="896"/>
      <c r="C4" s="896"/>
      <c r="D4" s="897"/>
      <c r="E4" s="895" t="str">
        <f>進行表!F3</f>
        <v>アリーナ　東側</v>
      </c>
      <c r="F4" s="896"/>
      <c r="G4" s="896"/>
      <c r="H4" s="897"/>
      <c r="I4" s="895" t="str">
        <f>進行表!J3</f>
        <v>アリーナ　西側</v>
      </c>
      <c r="J4" s="896"/>
      <c r="K4" s="896"/>
      <c r="L4" s="897"/>
      <c r="M4" s="895" t="str">
        <f>進行表!M3</f>
        <v>アリーナ　東側</v>
      </c>
      <c r="N4" s="896"/>
      <c r="O4" s="896"/>
      <c r="P4" s="897"/>
      <c r="Q4" s="895" t="str">
        <f>進行表!Q3</f>
        <v>アリーナ　西側</v>
      </c>
      <c r="R4" s="896"/>
      <c r="S4" s="896"/>
      <c r="T4" s="897"/>
      <c r="U4" s="895" t="str">
        <f>進行表!T3</f>
        <v>アリーナ　東側</v>
      </c>
      <c r="V4" s="896"/>
      <c r="W4" s="896"/>
      <c r="X4" s="897"/>
      <c r="Y4" s="895" t="str">
        <f>進行表!X3</f>
        <v>アリーナ　西側</v>
      </c>
      <c r="Z4" s="896"/>
      <c r="AA4" s="896"/>
      <c r="AB4" s="897"/>
      <c r="AC4" s="895" t="str">
        <f>進行表!AA3</f>
        <v>アリーナ　東側</v>
      </c>
      <c r="AD4" s="896"/>
      <c r="AE4" s="896"/>
      <c r="AF4" s="897"/>
    </row>
    <row r="5" spans="1:32" s="15" customFormat="1">
      <c r="A5" s="12" t="s">
        <v>5</v>
      </c>
      <c r="B5" s="13"/>
      <c r="C5" s="13"/>
      <c r="D5" s="14"/>
      <c r="E5" s="12" t="s">
        <v>5</v>
      </c>
      <c r="F5" s="13"/>
      <c r="G5" s="13"/>
      <c r="H5" s="14"/>
      <c r="I5" s="12" t="s">
        <v>5</v>
      </c>
      <c r="J5" s="13"/>
      <c r="K5" s="13"/>
      <c r="L5" s="14"/>
      <c r="M5" s="12" t="s">
        <v>5</v>
      </c>
      <c r="N5" s="13"/>
      <c r="O5" s="13"/>
      <c r="P5" s="14"/>
      <c r="Q5" s="12" t="s">
        <v>5</v>
      </c>
      <c r="R5" s="13"/>
      <c r="S5" s="13"/>
      <c r="T5" s="14"/>
      <c r="U5" s="12" t="s">
        <v>5</v>
      </c>
      <c r="V5" s="13"/>
      <c r="W5" s="13"/>
      <c r="X5" s="14"/>
      <c r="Y5" s="12" t="s">
        <v>5</v>
      </c>
      <c r="Z5" s="13"/>
      <c r="AA5" s="13"/>
      <c r="AB5" s="14"/>
      <c r="AC5" s="12" t="s">
        <v>5</v>
      </c>
      <c r="AD5" s="13"/>
      <c r="AE5" s="13"/>
      <c r="AF5" s="14"/>
    </row>
    <row r="6" spans="1:32" s="16" customFormat="1" ht="26.1" customHeight="1">
      <c r="A6" s="898" t="str">
        <f ca="1">IF(ISNUMBER($E$1),INDEX(INDIRECT(CONCATENATE($A3,$A2,1)),$E$1),"")</f>
        <v>平成ミックス１・２年</v>
      </c>
      <c r="B6" s="899"/>
      <c r="C6" s="900"/>
      <c r="D6" s="135" t="str">
        <f ca="1">IF(ISNUMBER($E$1),INDEX(INDIRECT(CONCATENATE($A3,$A2,11)),$E$1),"")</f>
        <v>A1</v>
      </c>
      <c r="E6" s="898" t="str">
        <f ca="1">IF(ISNUMBER($E$1),INDEX(INDIRECT(CONCATENATE($A3,$A2,2)),$E$1),"")</f>
        <v>KATTZミックス１・２年</v>
      </c>
      <c r="F6" s="899"/>
      <c r="G6" s="900"/>
      <c r="H6" s="136" t="str">
        <f ca="1">IF(ISNUMBER($E$1),INDEX(INDIRECT(CONCATENATE($A3,$A2,22)),$E$1),"")</f>
        <v>A2</v>
      </c>
      <c r="I6" s="898" t="str">
        <f ca="1">IF(ISNUMBER($E$1),INDEX(INDIRECT(CONCATENATE($I3,$I2,1)),$E$1),"")</f>
        <v>かみごうドッジ</v>
      </c>
      <c r="J6" s="899"/>
      <c r="K6" s="900"/>
      <c r="L6" s="135" t="str">
        <f ca="1">IF(ISNUMBER($E$1),INDEX(INDIRECT(CONCATENATE($I3,$I2,11)),$E$1),"")</f>
        <v>D1</v>
      </c>
      <c r="M6" s="898" t="str">
        <f ca="1">IF(ISNUMBER($E$1),INDEX(INDIRECT(CONCATENATE($I3,$I2,2)),$E$1),"")</f>
        <v>PGS  Hunters</v>
      </c>
      <c r="N6" s="899"/>
      <c r="O6" s="900"/>
      <c r="P6" s="136" t="str">
        <f ca="1">IF(ISNUMBER($E$1),INDEX(INDIRECT(CONCATENATE($I3,$I2,22)),$E$1),"")</f>
        <v>D8</v>
      </c>
      <c r="Q6" s="898" t="str">
        <f ca="1">IF(ISNUMBER($E$1),INDEX(INDIRECT(CONCATENATE($Q3,$Q2,1)),$E$1),"")</f>
        <v>ミラクル☆キッズ</v>
      </c>
      <c r="R6" s="899"/>
      <c r="S6" s="900"/>
      <c r="T6" s="135" t="str">
        <f ca="1">IF(ISNUMBER($E$1),INDEX(INDIRECT(CONCATENATE($Q3,$Q2,11)),$E$1),"")</f>
        <v>C5</v>
      </c>
      <c r="U6" s="898" t="str">
        <f ca="1">IF(ISNUMBER($E$1),INDEX(INDIRECT(CONCATENATE($Q3,$Q2,2)),$E$1),"")</f>
        <v>うめつぼドラゴンJr</v>
      </c>
      <c r="V6" s="899"/>
      <c r="W6" s="900"/>
      <c r="X6" s="136" t="str">
        <f ca="1">IF(ISNUMBER($E$1),INDEX(INDIRECT(CONCATENATE($Q3,$Q2,22)),$E$1),"")</f>
        <v>C7</v>
      </c>
      <c r="Y6" s="898" t="str">
        <f ca="1">IF(ISNUMBER($E$1),INDEX(INDIRECT(CONCATENATE($Y3,$Y2,1)),$E$1),"")</f>
        <v>チーム</v>
      </c>
      <c r="Z6" s="899"/>
      <c r="AA6" s="900"/>
      <c r="AB6" s="135">
        <f ca="1">IF(ISNUMBER($E$1),INDEX(INDIRECT(CONCATENATE($Y3,$Y2,11)),$E$1),"")</f>
        <v>0</v>
      </c>
      <c r="AC6" s="898" t="str">
        <f ca="1">IF(ISNUMBER($E$1),INDEX(INDIRECT(CONCATENATE($Y3,$Y2,2)),$E$1),"")</f>
        <v>チーム</v>
      </c>
      <c r="AD6" s="899"/>
      <c r="AE6" s="900"/>
      <c r="AF6" s="136">
        <f ca="1">IF(ISNUMBER($E$1),INDEX(INDIRECT(CONCATENATE($Y3,$Y2,22)),$E$1),"")</f>
        <v>0</v>
      </c>
    </row>
    <row r="7" spans="1:32" s="18" customFormat="1" ht="30" customHeight="1">
      <c r="A7" s="892" t="s">
        <v>51</v>
      </c>
      <c r="B7" s="17">
        <v>1</v>
      </c>
      <c r="C7" s="26"/>
      <c r="D7" s="28" t="s">
        <v>55</v>
      </c>
      <c r="E7" s="892" t="s">
        <v>51</v>
      </c>
      <c r="F7" s="17">
        <v>1</v>
      </c>
      <c r="G7" s="26"/>
      <c r="H7" s="28" t="s">
        <v>55</v>
      </c>
      <c r="I7" s="892" t="s">
        <v>51</v>
      </c>
      <c r="J7" s="17">
        <v>1</v>
      </c>
      <c r="K7" s="26"/>
      <c r="L7" s="28" t="s">
        <v>55</v>
      </c>
      <c r="M7" s="892" t="s">
        <v>51</v>
      </c>
      <c r="N7" s="17">
        <v>1</v>
      </c>
      <c r="O7" s="26"/>
      <c r="P7" s="28" t="s">
        <v>55</v>
      </c>
      <c r="Q7" s="892" t="s">
        <v>51</v>
      </c>
      <c r="R7" s="17">
        <v>1</v>
      </c>
      <c r="S7" s="26"/>
      <c r="T7" s="28" t="s">
        <v>55</v>
      </c>
      <c r="U7" s="892" t="s">
        <v>51</v>
      </c>
      <c r="V7" s="17">
        <v>1</v>
      </c>
      <c r="W7" s="26"/>
      <c r="X7" s="28" t="s">
        <v>55</v>
      </c>
      <c r="Y7" s="892" t="s">
        <v>51</v>
      </c>
      <c r="Z7" s="17">
        <v>1</v>
      </c>
      <c r="AA7" s="26"/>
      <c r="AB7" s="28" t="s">
        <v>55</v>
      </c>
      <c r="AC7" s="892" t="s">
        <v>51</v>
      </c>
      <c r="AD7" s="17">
        <v>1</v>
      </c>
      <c r="AE7" s="26"/>
      <c r="AF7" s="28" t="s">
        <v>55</v>
      </c>
    </row>
    <row r="8" spans="1:32" s="18" customFormat="1" ht="30" customHeight="1">
      <c r="A8" s="893"/>
      <c r="B8" s="19">
        <v>2</v>
      </c>
      <c r="C8" s="27"/>
      <c r="D8" s="23"/>
      <c r="E8" s="893"/>
      <c r="F8" s="19">
        <v>2</v>
      </c>
      <c r="G8" s="27"/>
      <c r="H8" s="23"/>
      <c r="I8" s="893"/>
      <c r="J8" s="19">
        <v>2</v>
      </c>
      <c r="K8" s="27"/>
      <c r="L8" s="23"/>
      <c r="M8" s="893"/>
      <c r="N8" s="19">
        <v>2</v>
      </c>
      <c r="O8" s="27"/>
      <c r="P8" s="23"/>
      <c r="Q8" s="893"/>
      <c r="R8" s="19">
        <v>2</v>
      </c>
      <c r="S8" s="27"/>
      <c r="T8" s="23"/>
      <c r="U8" s="893"/>
      <c r="V8" s="19">
        <v>2</v>
      </c>
      <c r="W8" s="27"/>
      <c r="X8" s="23"/>
      <c r="Y8" s="893"/>
      <c r="Z8" s="19">
        <v>2</v>
      </c>
      <c r="AA8" s="27"/>
      <c r="AB8" s="23"/>
      <c r="AC8" s="893"/>
      <c r="AD8" s="19">
        <v>2</v>
      </c>
      <c r="AE8" s="27"/>
      <c r="AF8" s="23"/>
    </row>
    <row r="9" spans="1:32" s="18" customFormat="1" ht="30" customHeight="1">
      <c r="A9" s="893"/>
      <c r="B9" s="19">
        <v>3</v>
      </c>
      <c r="C9" s="27"/>
      <c r="D9" s="23"/>
      <c r="E9" s="893"/>
      <c r="F9" s="19">
        <v>3</v>
      </c>
      <c r="G9" s="27"/>
      <c r="H9" s="23"/>
      <c r="I9" s="893"/>
      <c r="J9" s="19">
        <v>3</v>
      </c>
      <c r="K9" s="27"/>
      <c r="L9" s="23"/>
      <c r="M9" s="893"/>
      <c r="N9" s="19">
        <v>3</v>
      </c>
      <c r="O9" s="27"/>
      <c r="P9" s="23"/>
      <c r="Q9" s="893"/>
      <c r="R9" s="19">
        <v>3</v>
      </c>
      <c r="S9" s="27"/>
      <c r="T9" s="23"/>
      <c r="U9" s="893"/>
      <c r="V9" s="19">
        <v>3</v>
      </c>
      <c r="W9" s="27"/>
      <c r="X9" s="23"/>
      <c r="Y9" s="893"/>
      <c r="Z9" s="19">
        <v>3</v>
      </c>
      <c r="AA9" s="27"/>
      <c r="AB9" s="23"/>
      <c r="AC9" s="893"/>
      <c r="AD9" s="19">
        <v>3</v>
      </c>
      <c r="AE9" s="27"/>
      <c r="AF9" s="23"/>
    </row>
    <row r="10" spans="1:32" s="18" customFormat="1" ht="30" customHeight="1">
      <c r="A10" s="913" t="s">
        <v>47</v>
      </c>
      <c r="B10" s="914"/>
      <c r="C10" s="25"/>
      <c r="D10" s="24"/>
      <c r="E10" s="913" t="s">
        <v>47</v>
      </c>
      <c r="F10" s="914"/>
      <c r="G10" s="25"/>
      <c r="H10" s="24"/>
      <c r="I10" s="913" t="s">
        <v>47</v>
      </c>
      <c r="J10" s="914"/>
      <c r="K10" s="25"/>
      <c r="L10" s="24"/>
      <c r="M10" s="913" t="s">
        <v>47</v>
      </c>
      <c r="N10" s="914"/>
      <c r="O10" s="25"/>
      <c r="P10" s="24"/>
      <c r="Q10" s="913" t="s">
        <v>47</v>
      </c>
      <c r="R10" s="914"/>
      <c r="S10" s="25"/>
      <c r="T10" s="24"/>
      <c r="U10" s="913" t="s">
        <v>47</v>
      </c>
      <c r="V10" s="914"/>
      <c r="W10" s="25"/>
      <c r="X10" s="24"/>
      <c r="Y10" s="913" t="s">
        <v>47</v>
      </c>
      <c r="Z10" s="914"/>
      <c r="AA10" s="25"/>
      <c r="AB10" s="24"/>
      <c r="AC10" s="913" t="s">
        <v>47</v>
      </c>
      <c r="AD10" s="914"/>
      <c r="AE10" s="25"/>
      <c r="AF10" s="24"/>
    </row>
    <row r="11" spans="1:32" s="15" customFormat="1">
      <c r="A11" s="907" t="s">
        <v>48</v>
      </c>
      <c r="B11" s="908"/>
      <c r="C11" s="908"/>
      <c r="D11" s="909"/>
      <c r="E11" s="907" t="s">
        <v>48</v>
      </c>
      <c r="F11" s="908"/>
      <c r="G11" s="908"/>
      <c r="H11" s="909"/>
      <c r="I11" s="907" t="s">
        <v>48</v>
      </c>
      <c r="J11" s="908"/>
      <c r="K11" s="908"/>
      <c r="L11" s="909"/>
      <c r="M11" s="907" t="s">
        <v>48</v>
      </c>
      <c r="N11" s="908"/>
      <c r="O11" s="908"/>
      <c r="P11" s="909"/>
      <c r="Q11" s="907" t="s">
        <v>48</v>
      </c>
      <c r="R11" s="908"/>
      <c r="S11" s="908"/>
      <c r="T11" s="909"/>
      <c r="U11" s="907" t="s">
        <v>48</v>
      </c>
      <c r="V11" s="908"/>
      <c r="W11" s="908"/>
      <c r="X11" s="909"/>
      <c r="Y11" s="907" t="s">
        <v>48</v>
      </c>
      <c r="Z11" s="908"/>
      <c r="AA11" s="908"/>
      <c r="AB11" s="909"/>
      <c r="AC11" s="907" t="s">
        <v>48</v>
      </c>
      <c r="AD11" s="908"/>
      <c r="AE11" s="908"/>
      <c r="AF11" s="909"/>
    </row>
    <row r="12" spans="1:32">
      <c r="A12" s="904"/>
      <c r="B12" s="905"/>
      <c r="C12" s="905"/>
      <c r="D12" s="906"/>
      <c r="E12" s="904"/>
      <c r="F12" s="905"/>
      <c r="G12" s="905"/>
      <c r="H12" s="906"/>
      <c r="I12" s="904"/>
      <c r="J12" s="905"/>
      <c r="K12" s="905"/>
      <c r="L12" s="906"/>
      <c r="M12" s="904"/>
      <c r="N12" s="905"/>
      <c r="O12" s="905"/>
      <c r="P12" s="906"/>
      <c r="Q12" s="904"/>
      <c r="R12" s="905"/>
      <c r="S12" s="905"/>
      <c r="T12" s="906"/>
      <c r="U12" s="904"/>
      <c r="V12" s="905"/>
      <c r="W12" s="905"/>
      <c r="X12" s="906"/>
      <c r="Y12" s="904"/>
      <c r="Z12" s="905"/>
      <c r="AA12" s="905"/>
      <c r="AB12" s="906"/>
      <c r="AC12" s="904"/>
      <c r="AD12" s="905"/>
      <c r="AE12" s="905"/>
      <c r="AF12" s="906"/>
    </row>
    <row r="13" spans="1:32" s="15" customFormat="1">
      <c r="A13" s="907" t="s">
        <v>49</v>
      </c>
      <c r="B13" s="908"/>
      <c r="C13" s="908"/>
      <c r="D13" s="909"/>
      <c r="E13" s="907" t="s">
        <v>53</v>
      </c>
      <c r="F13" s="908"/>
      <c r="G13" s="908"/>
      <c r="H13" s="909"/>
      <c r="I13" s="907" t="s">
        <v>49</v>
      </c>
      <c r="J13" s="908"/>
      <c r="K13" s="908"/>
      <c r="L13" s="909"/>
      <c r="M13" s="907" t="s">
        <v>53</v>
      </c>
      <c r="N13" s="908"/>
      <c r="O13" s="908"/>
      <c r="P13" s="909"/>
      <c r="Q13" s="907" t="s">
        <v>49</v>
      </c>
      <c r="R13" s="908"/>
      <c r="S13" s="908"/>
      <c r="T13" s="909"/>
      <c r="U13" s="907" t="s">
        <v>53</v>
      </c>
      <c r="V13" s="908"/>
      <c r="W13" s="908"/>
      <c r="X13" s="909"/>
      <c r="Y13" s="907" t="s">
        <v>49</v>
      </c>
      <c r="Z13" s="908"/>
      <c r="AA13" s="908"/>
      <c r="AB13" s="909"/>
      <c r="AC13" s="907" t="s">
        <v>53</v>
      </c>
      <c r="AD13" s="908"/>
      <c r="AE13" s="908"/>
      <c r="AF13" s="909"/>
    </row>
    <row r="14" spans="1:32">
      <c r="A14" s="910"/>
      <c r="B14" s="911"/>
      <c r="C14" s="911"/>
      <c r="D14" s="912"/>
      <c r="E14" s="910"/>
      <c r="F14" s="911"/>
      <c r="G14" s="911"/>
      <c r="H14" s="912"/>
      <c r="I14" s="910"/>
      <c r="J14" s="911"/>
      <c r="K14" s="911"/>
      <c r="L14" s="912"/>
      <c r="M14" s="910"/>
      <c r="N14" s="911"/>
      <c r="O14" s="911"/>
      <c r="P14" s="912"/>
      <c r="Q14" s="910"/>
      <c r="R14" s="911"/>
      <c r="S14" s="911"/>
      <c r="T14" s="912"/>
      <c r="U14" s="910"/>
      <c r="V14" s="911"/>
      <c r="W14" s="911"/>
      <c r="X14" s="912"/>
      <c r="Y14" s="910"/>
      <c r="Z14" s="911"/>
      <c r="AA14" s="911"/>
      <c r="AB14" s="912"/>
      <c r="AC14" s="910"/>
      <c r="AD14" s="911"/>
      <c r="AE14" s="911"/>
      <c r="AF14" s="912"/>
    </row>
    <row r="15" spans="1:32" s="15" customFormat="1">
      <c r="A15" s="901" t="s">
        <v>50</v>
      </c>
      <c r="B15" s="902"/>
      <c r="C15" s="902"/>
      <c r="D15" s="903"/>
      <c r="E15" s="901" t="s">
        <v>86</v>
      </c>
      <c r="F15" s="902"/>
      <c r="G15" s="902"/>
      <c r="H15" s="903"/>
      <c r="I15" s="901" t="s">
        <v>50</v>
      </c>
      <c r="J15" s="902"/>
      <c r="K15" s="902"/>
      <c r="L15" s="903"/>
      <c r="M15" s="901" t="s">
        <v>86</v>
      </c>
      <c r="N15" s="902"/>
      <c r="O15" s="902"/>
      <c r="P15" s="903"/>
      <c r="Q15" s="901" t="s">
        <v>50</v>
      </c>
      <c r="R15" s="902"/>
      <c r="S15" s="902"/>
      <c r="T15" s="903"/>
      <c r="U15" s="901" t="s">
        <v>86</v>
      </c>
      <c r="V15" s="902"/>
      <c r="W15" s="902"/>
      <c r="X15" s="903"/>
      <c r="Y15" s="901" t="s">
        <v>50</v>
      </c>
      <c r="Z15" s="902"/>
      <c r="AA15" s="902"/>
      <c r="AB15" s="903"/>
      <c r="AC15" s="901" t="s">
        <v>86</v>
      </c>
      <c r="AD15" s="902"/>
      <c r="AE15" s="902"/>
      <c r="AF15" s="903"/>
    </row>
    <row r="16" spans="1:32">
      <c r="A16" s="904"/>
      <c r="B16" s="905"/>
      <c r="C16" s="905"/>
      <c r="D16" s="906"/>
      <c r="E16" s="904"/>
      <c r="F16" s="905"/>
      <c r="G16" s="905"/>
      <c r="H16" s="906"/>
      <c r="I16" s="904"/>
      <c r="J16" s="905"/>
      <c r="K16" s="905"/>
      <c r="L16" s="906"/>
      <c r="M16" s="904"/>
      <c r="N16" s="905"/>
      <c r="O16" s="905"/>
      <c r="P16" s="906"/>
      <c r="Q16" s="904"/>
      <c r="R16" s="905"/>
      <c r="S16" s="905"/>
      <c r="T16" s="906"/>
      <c r="U16" s="904"/>
      <c r="V16" s="905"/>
      <c r="W16" s="905"/>
      <c r="X16" s="906"/>
      <c r="Y16" s="904"/>
      <c r="Z16" s="905"/>
      <c r="AA16" s="905"/>
      <c r="AB16" s="906"/>
      <c r="AC16" s="904"/>
      <c r="AD16" s="905"/>
      <c r="AE16" s="905"/>
      <c r="AF16" s="906"/>
    </row>
    <row r="17" spans="1:32" ht="155.1" customHeight="1">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row>
    <row r="18" spans="1:32" ht="155.1" customHeight="1"/>
    <row r="19" spans="1:32" ht="155.1" customHeight="1"/>
  </sheetData>
  <mergeCells count="60">
    <mergeCell ref="I1:K1"/>
    <mergeCell ref="I4:L4"/>
    <mergeCell ref="M4:P4"/>
    <mergeCell ref="I7:I9"/>
    <mergeCell ref="M7:M9"/>
    <mergeCell ref="I6:K6"/>
    <mergeCell ref="M6:O6"/>
    <mergeCell ref="A1:C1"/>
    <mergeCell ref="A10:B10"/>
    <mergeCell ref="E10:F10"/>
    <mergeCell ref="A7:A9"/>
    <mergeCell ref="E7:E9"/>
    <mergeCell ref="A4:D4"/>
    <mergeCell ref="E4:H4"/>
    <mergeCell ref="A6:C6"/>
    <mergeCell ref="E6:G6"/>
    <mergeCell ref="Q7:Q9"/>
    <mergeCell ref="U7:U9"/>
    <mergeCell ref="E15:H16"/>
    <mergeCell ref="A15:D16"/>
    <mergeCell ref="A13:D14"/>
    <mergeCell ref="A11:D12"/>
    <mergeCell ref="E13:H14"/>
    <mergeCell ref="E11:H12"/>
    <mergeCell ref="I10:J10"/>
    <mergeCell ref="M10:N10"/>
    <mergeCell ref="I15:L16"/>
    <mergeCell ref="M15:P16"/>
    <mergeCell ref="I11:L12"/>
    <mergeCell ref="M11:P12"/>
    <mergeCell ref="I13:L14"/>
    <mergeCell ref="M13:P14"/>
    <mergeCell ref="U15:X16"/>
    <mergeCell ref="Q11:T12"/>
    <mergeCell ref="U11:X12"/>
    <mergeCell ref="U13:X14"/>
    <mergeCell ref="Q15:T16"/>
    <mergeCell ref="Q1:S1"/>
    <mergeCell ref="Q4:T4"/>
    <mergeCell ref="U4:X4"/>
    <mergeCell ref="Q6:S6"/>
    <mergeCell ref="U6:W6"/>
    <mergeCell ref="Q10:R10"/>
    <mergeCell ref="U10:V10"/>
    <mergeCell ref="Y10:Z10"/>
    <mergeCell ref="AC10:AD10"/>
    <mergeCell ref="Q13:T14"/>
    <mergeCell ref="AC15:AF16"/>
    <mergeCell ref="Y11:AB12"/>
    <mergeCell ref="AC11:AF12"/>
    <mergeCell ref="Y13:AB14"/>
    <mergeCell ref="AC13:AF14"/>
    <mergeCell ref="Y15:AB16"/>
    <mergeCell ref="AC7:AC9"/>
    <mergeCell ref="Y1:AA1"/>
    <mergeCell ref="Y4:AB4"/>
    <mergeCell ref="AC4:AF4"/>
    <mergeCell ref="Y6:AA6"/>
    <mergeCell ref="AC6:AE6"/>
    <mergeCell ref="Y7:Y9"/>
  </mergeCells>
  <phoneticPr fontId="2"/>
  <printOptions horizontalCentered="1" verticalCentered="1"/>
  <pageMargins left="0.59055118110236227" right="0.39370078740157483" top="0.19685039370078741" bottom="0.39370078740157483" header="0.51181102362204722" footer="0.51181102362204722"/>
  <pageSetup paperSize="9" orientation="portrait" horizontalDpi="4294967293"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84244-57FA-4E7A-BC77-494F372A9AF5}">
  <sheetPr>
    <tabColor rgb="FFFFC000"/>
  </sheetPr>
  <dimension ref="B1:M29"/>
  <sheetViews>
    <sheetView view="pageBreakPreview" zoomScaleNormal="100" zoomScaleSheetLayoutView="100" workbookViewId="0">
      <selection sqref="A1:XFD1048576"/>
    </sheetView>
  </sheetViews>
  <sheetFormatPr defaultColWidth="9" defaultRowHeight="30" customHeight="1"/>
  <cols>
    <col min="1" max="1" width="9" style="663"/>
    <col min="2" max="2" width="11.125" style="663" customWidth="1"/>
    <col min="3" max="4" width="9" style="663"/>
    <col min="5" max="5" width="12.25" style="663" bestFit="1" customWidth="1"/>
    <col min="6" max="7" width="9" style="663"/>
    <col min="8" max="8" width="17.625" style="663" bestFit="1" customWidth="1"/>
    <col min="9" max="16384" width="9" style="663"/>
  </cols>
  <sheetData>
    <row r="1" spans="2:13" ht="30" customHeight="1">
      <c r="B1" s="663" t="s">
        <v>257</v>
      </c>
      <c r="C1" s="915" t="str">
        <f>参加チーム!D1</f>
        <v>市民総体 第13回豊田市ドッジボール協会長杯（第17回豊田市小学生ドッジボール大会）</v>
      </c>
      <c r="D1" s="915"/>
      <c r="E1" s="915"/>
      <c r="F1" s="915"/>
      <c r="G1" s="915"/>
      <c r="H1" s="915"/>
      <c r="I1" s="915"/>
      <c r="J1" s="915"/>
      <c r="K1" s="915"/>
      <c r="L1" s="915"/>
      <c r="M1" s="915"/>
    </row>
    <row r="2" spans="2:13" ht="30" customHeight="1">
      <c r="H2" s="664"/>
      <c r="I2" s="664"/>
      <c r="J2" s="916">
        <f>参加チーム!D2</f>
        <v>45606</v>
      </c>
      <c r="K2" s="916"/>
      <c r="L2" s="916"/>
      <c r="M2" s="916"/>
    </row>
    <row r="3" spans="2:13" ht="30" customHeight="1">
      <c r="H3" s="664"/>
      <c r="I3" s="664"/>
      <c r="J3" s="665"/>
      <c r="K3" s="665"/>
      <c r="L3" s="665"/>
      <c r="M3" s="665"/>
    </row>
    <row r="4" spans="2:13" ht="30" customHeight="1">
      <c r="H4" s="664"/>
      <c r="I4" s="664"/>
      <c r="J4" s="665"/>
      <c r="K4" s="665"/>
      <c r="L4" s="665"/>
      <c r="M4" s="665"/>
    </row>
    <row r="5" spans="2:13" ht="30" customHeight="1">
      <c r="H5" s="665"/>
      <c r="I5" s="665"/>
      <c r="J5" s="665"/>
    </row>
    <row r="6" spans="2:13" ht="30" customHeight="1">
      <c r="B6" s="917" t="s">
        <v>744</v>
      </c>
      <c r="C6" s="917"/>
      <c r="D6" s="917"/>
      <c r="E6" s="917"/>
      <c r="H6" s="666"/>
      <c r="I6" s="666"/>
      <c r="J6" s="666"/>
    </row>
    <row r="7" spans="2:13" ht="30" customHeight="1">
      <c r="C7" s="918" t="s">
        <v>671</v>
      </c>
      <c r="D7" s="918"/>
      <c r="E7" s="666"/>
      <c r="F7" s="668"/>
      <c r="G7" s="668"/>
      <c r="H7" s="666"/>
      <c r="I7" s="666"/>
      <c r="J7" s="666"/>
      <c r="K7" s="668"/>
    </row>
    <row r="8" spans="2:13" ht="30" customHeight="1">
      <c r="C8" s="918" t="s">
        <v>259</v>
      </c>
      <c r="D8" s="918"/>
      <c r="E8" s="666"/>
      <c r="H8" s="666"/>
      <c r="I8" s="666"/>
      <c r="J8" s="666"/>
    </row>
    <row r="9" spans="2:13" ht="30" customHeight="1">
      <c r="B9" s="666"/>
      <c r="C9" s="918"/>
      <c r="D9" s="918"/>
      <c r="E9" s="669"/>
      <c r="F9" s="669"/>
      <c r="G9" s="669"/>
      <c r="H9" s="666"/>
      <c r="I9" s="666"/>
      <c r="J9" s="666"/>
    </row>
    <row r="10" spans="2:13" ht="30" customHeight="1">
      <c r="B10" s="917" t="s">
        <v>745</v>
      </c>
      <c r="C10" s="917"/>
      <c r="D10" s="917"/>
      <c r="E10" s="917"/>
      <c r="H10" s="666"/>
      <c r="I10" s="666"/>
      <c r="J10" s="666"/>
    </row>
    <row r="11" spans="2:13" ht="30" customHeight="1">
      <c r="C11" s="667" t="s">
        <v>258</v>
      </c>
      <c r="D11" s="667"/>
      <c r="H11" s="666"/>
      <c r="I11" s="666"/>
      <c r="J11" s="666"/>
    </row>
    <row r="12" spans="2:13" ht="30" customHeight="1">
      <c r="B12" s="666"/>
      <c r="C12" s="667" t="s">
        <v>259</v>
      </c>
      <c r="D12" s="667"/>
      <c r="E12" s="669"/>
      <c r="F12" s="669"/>
      <c r="H12" s="666"/>
      <c r="I12" s="666"/>
      <c r="J12" s="666"/>
    </row>
    <row r="13" spans="2:13" ht="30" customHeight="1">
      <c r="C13" s="918"/>
      <c r="D13" s="918"/>
      <c r="E13" s="669"/>
      <c r="H13" s="666"/>
      <c r="I13" s="666"/>
      <c r="J13" s="666"/>
    </row>
    <row r="14" spans="2:13" ht="30" customHeight="1">
      <c r="B14" s="917" t="s">
        <v>746</v>
      </c>
      <c r="C14" s="917"/>
      <c r="D14" s="917"/>
      <c r="E14" s="917"/>
      <c r="H14" s="666"/>
      <c r="I14" s="666"/>
      <c r="J14" s="666"/>
    </row>
    <row r="15" spans="2:13" ht="30" customHeight="1">
      <c r="C15" s="918" t="s">
        <v>671</v>
      </c>
      <c r="D15" s="918"/>
      <c r="H15" s="666"/>
      <c r="I15" s="666"/>
      <c r="J15" s="666"/>
    </row>
    <row r="16" spans="2:13" ht="30" customHeight="1">
      <c r="C16" s="918" t="s">
        <v>259</v>
      </c>
      <c r="D16" s="918"/>
      <c r="H16" s="666"/>
      <c r="I16" s="666"/>
      <c r="J16" s="666"/>
    </row>
    <row r="17" spans="2:10" ht="30" customHeight="1">
      <c r="C17" s="918"/>
      <c r="D17" s="918"/>
      <c r="E17" s="666"/>
      <c r="F17" s="666"/>
      <c r="G17" s="668"/>
      <c r="H17" s="666"/>
      <c r="I17" s="666"/>
      <c r="J17" s="666"/>
    </row>
    <row r="18" spans="2:10" ht="30" customHeight="1">
      <c r="B18" s="917" t="s">
        <v>741</v>
      </c>
      <c r="C18" s="917"/>
      <c r="D18" s="917"/>
      <c r="E18" s="917"/>
      <c r="F18" s="666"/>
      <c r="H18" s="666"/>
      <c r="I18" s="666"/>
      <c r="J18" s="666"/>
    </row>
    <row r="19" spans="2:10" ht="30" customHeight="1">
      <c r="C19" s="918" t="s">
        <v>671</v>
      </c>
      <c r="D19" s="918"/>
      <c r="E19" s="669"/>
      <c r="F19" s="669"/>
      <c r="G19" s="669"/>
      <c r="H19" s="666"/>
      <c r="I19" s="666"/>
      <c r="J19" s="666"/>
    </row>
    <row r="20" spans="2:10" ht="30" customHeight="1">
      <c r="C20" s="918" t="s">
        <v>259</v>
      </c>
      <c r="D20" s="918"/>
      <c r="H20" s="666"/>
      <c r="I20" s="666"/>
      <c r="J20" s="666"/>
    </row>
    <row r="21" spans="2:10" ht="30" customHeight="1">
      <c r="B21" s="666"/>
      <c r="D21" s="670"/>
      <c r="H21" s="666"/>
      <c r="I21" s="666"/>
      <c r="J21" s="666"/>
    </row>
    <row r="22" spans="2:10" ht="30" customHeight="1">
      <c r="B22" s="917" t="s">
        <v>742</v>
      </c>
      <c r="C22" s="917"/>
      <c r="D22" s="917"/>
      <c r="E22" s="917"/>
      <c r="F22" s="669"/>
      <c r="H22" s="666"/>
      <c r="I22" s="666"/>
      <c r="J22" s="666"/>
    </row>
    <row r="23" spans="2:10" ht="30" customHeight="1">
      <c r="C23" s="918" t="s">
        <v>671</v>
      </c>
      <c r="D23" s="918"/>
      <c r="E23" s="669"/>
      <c r="F23" s="669"/>
      <c r="H23" s="666"/>
      <c r="I23" s="666"/>
      <c r="J23" s="666"/>
    </row>
    <row r="24" spans="2:10" ht="30" customHeight="1">
      <c r="C24" s="918" t="s">
        <v>259</v>
      </c>
      <c r="D24" s="918"/>
      <c r="E24" s="669"/>
      <c r="F24" s="669"/>
      <c r="H24" s="666"/>
      <c r="I24" s="666"/>
      <c r="J24" s="666"/>
    </row>
    <row r="26" spans="2:10" ht="30" customHeight="1">
      <c r="B26" s="917" t="s">
        <v>743</v>
      </c>
      <c r="C26" s="917"/>
      <c r="D26" s="917"/>
      <c r="E26" s="917"/>
    </row>
    <row r="27" spans="2:10" ht="30" customHeight="1">
      <c r="C27" s="918" t="s">
        <v>671</v>
      </c>
      <c r="D27" s="918"/>
    </row>
    <row r="28" spans="2:10" ht="30" customHeight="1">
      <c r="C28" s="918" t="s">
        <v>259</v>
      </c>
      <c r="D28" s="918"/>
    </row>
    <row r="29" spans="2:10" ht="30" customHeight="1">
      <c r="C29" s="918"/>
      <c r="D29" s="918"/>
    </row>
  </sheetData>
  <mergeCells count="22">
    <mergeCell ref="C20:D20"/>
    <mergeCell ref="C29:D29"/>
    <mergeCell ref="C24:D24"/>
    <mergeCell ref="C23:D23"/>
    <mergeCell ref="B26:E26"/>
    <mergeCell ref="C27:D27"/>
    <mergeCell ref="C1:M1"/>
    <mergeCell ref="J2:M2"/>
    <mergeCell ref="B10:E10"/>
    <mergeCell ref="B6:E6"/>
    <mergeCell ref="C28:D28"/>
    <mergeCell ref="C7:D7"/>
    <mergeCell ref="C8:D8"/>
    <mergeCell ref="C9:D9"/>
    <mergeCell ref="C13:D13"/>
    <mergeCell ref="B22:E22"/>
    <mergeCell ref="B18:E18"/>
    <mergeCell ref="C17:D17"/>
    <mergeCell ref="C19:D19"/>
    <mergeCell ref="B14:E14"/>
    <mergeCell ref="C15:D15"/>
    <mergeCell ref="C16:D16"/>
  </mergeCells>
  <phoneticPr fontId="2"/>
  <pageMargins left="0.75" right="0.75" top="1" bottom="1" header="0.51200000000000001" footer="0.51200000000000001"/>
  <pageSetup paperSize="9" scale="66" orientation="portrait" horizontalDpi="4294967293"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C0F6-A06B-4ACA-A4B4-61EC51D9918A}">
  <sheetPr codeName="Sheet8">
    <tabColor theme="1" tint="0.499984740745262"/>
    <pageSetUpPr autoPageBreaks="0"/>
  </sheetPr>
  <dimension ref="A1:DG42"/>
  <sheetViews>
    <sheetView showGridLines="0" view="pageBreakPreview" topLeftCell="A21" zoomScale="68" zoomScaleNormal="64" zoomScaleSheetLayoutView="68" workbookViewId="0">
      <selection activeCell="AB38" sqref="AB38"/>
    </sheetView>
  </sheetViews>
  <sheetFormatPr defaultColWidth="3.75" defaultRowHeight="13.5"/>
  <cols>
    <col min="1" max="1" width="2.25" style="50" customWidth="1"/>
    <col min="2" max="68" width="3.125" style="50" customWidth="1"/>
    <col min="69" max="84" width="2.25" style="50" customWidth="1"/>
    <col min="85" max="85" width="3.125" style="50" customWidth="1"/>
    <col min="86" max="93" width="2.25" customWidth="1"/>
    <col min="94" max="101" width="2.25" style="50" customWidth="1"/>
    <col min="102" max="102" width="3.75" style="50"/>
    <col min="103" max="103" width="15" style="50" bestFit="1" customWidth="1"/>
    <col min="104" max="104" width="7.5" style="50" bestFit="1" customWidth="1"/>
    <col min="105" max="105" width="18.75" style="50" customWidth="1"/>
    <col min="106" max="106" width="20.125" style="50" customWidth="1"/>
    <col min="107" max="16384" width="3.75" style="50"/>
  </cols>
  <sheetData>
    <row r="1" spans="1:111" s="49" customFormat="1" ht="45.75" customHeight="1">
      <c r="A1" s="179"/>
      <c r="B1" s="928" t="str">
        <f>CONCATENATE(参加チーム!D1," 低学年ふれあい　決勝 トーナメント 表")</f>
        <v>市民総体 第13回豊田市ドッジボール協会長杯（第17回豊田市小学生ドッジボール大会） 低学年ふれあい　決勝 トーナメント 表</v>
      </c>
      <c r="C1" s="928"/>
      <c r="D1" s="928"/>
      <c r="E1" s="928"/>
      <c r="F1" s="928"/>
      <c r="G1" s="928"/>
      <c r="H1" s="928"/>
      <c r="I1" s="928"/>
      <c r="J1" s="928"/>
      <c r="K1" s="928"/>
      <c r="L1" s="928"/>
      <c r="M1" s="928"/>
      <c r="N1" s="928"/>
      <c r="O1" s="928"/>
      <c r="P1" s="928"/>
      <c r="Q1" s="928"/>
      <c r="R1" s="928"/>
      <c r="S1" s="928"/>
      <c r="T1" s="928"/>
      <c r="U1" s="928"/>
      <c r="V1" s="928"/>
      <c r="W1" s="928"/>
      <c r="X1" s="928"/>
      <c r="Y1" s="928"/>
      <c r="Z1" s="928"/>
      <c r="AA1" s="928"/>
      <c r="AB1" s="928"/>
      <c r="AC1" s="928"/>
      <c r="AD1" s="928"/>
      <c r="AE1" s="928"/>
      <c r="AF1" s="928"/>
      <c r="AG1" s="928"/>
      <c r="AH1" s="928"/>
      <c r="AI1" s="928"/>
      <c r="AJ1" s="928"/>
      <c r="AK1" s="928"/>
      <c r="AL1" s="928"/>
      <c r="AM1" s="928"/>
      <c r="AN1" s="928"/>
      <c r="AO1" s="928"/>
      <c r="AP1" s="928"/>
      <c r="AQ1" s="928"/>
      <c r="AR1" s="928"/>
      <c r="AS1" s="928"/>
      <c r="AT1" s="928"/>
      <c r="AU1" s="928"/>
      <c r="AV1" s="928"/>
      <c r="AW1" s="928"/>
      <c r="AX1" s="928"/>
      <c r="AY1" s="928"/>
      <c r="AZ1" s="928"/>
      <c r="BA1" s="928"/>
      <c r="BB1" s="928"/>
      <c r="BC1" s="928"/>
      <c r="BD1" s="928"/>
      <c r="BE1" s="928"/>
      <c r="BF1" s="928"/>
      <c r="BG1" s="928"/>
      <c r="BH1" s="928"/>
      <c r="BI1" s="928"/>
      <c r="BJ1" s="928"/>
      <c r="BK1" s="928"/>
      <c r="BL1" s="928"/>
      <c r="BM1" s="928"/>
      <c r="BN1" s="928"/>
      <c r="BO1" s="928"/>
      <c r="BP1" s="928"/>
      <c r="BQ1" s="928"/>
      <c r="BR1" s="928"/>
      <c r="BS1" s="928"/>
      <c r="BT1" s="928"/>
      <c r="BU1" s="928"/>
      <c r="BV1" s="928"/>
      <c r="BW1" s="928"/>
      <c r="BX1" s="928"/>
      <c r="BY1" s="928"/>
      <c r="BZ1" s="928"/>
      <c r="CA1" s="928"/>
      <c r="CB1" s="928"/>
      <c r="CC1" s="928"/>
      <c r="CD1" s="928"/>
      <c r="CE1" s="928"/>
      <c r="CF1" s="928"/>
      <c r="CG1" s="179"/>
      <c r="CH1" s="179"/>
      <c r="CI1" s="179"/>
      <c r="CJ1" s="179"/>
      <c r="CK1" s="179"/>
      <c r="CL1" s="179"/>
      <c r="CM1" s="179"/>
      <c r="CN1" s="179"/>
      <c r="CO1" s="179"/>
      <c r="CP1" s="179"/>
      <c r="CQ1" s="179"/>
      <c r="CR1" s="179"/>
      <c r="CS1" s="179"/>
      <c r="CT1" s="179"/>
      <c r="CU1" s="179"/>
      <c r="CV1" s="179"/>
      <c r="CW1" s="179"/>
      <c r="CX1" s="179"/>
      <c r="CY1" s="179"/>
      <c r="CZ1" s="179"/>
    </row>
    <row r="2" spans="1:111" s="49" customFormat="1" ht="17.100000000000001" customHeight="1">
      <c r="A2" s="210"/>
      <c r="B2" s="210"/>
      <c r="C2" s="210"/>
      <c r="D2" s="210"/>
      <c r="E2" s="210"/>
      <c r="F2" s="210"/>
      <c r="G2" s="210"/>
      <c r="H2" s="210"/>
      <c r="I2" s="210"/>
      <c r="J2" s="210"/>
      <c r="K2" s="180"/>
      <c r="L2" s="180"/>
      <c r="M2" s="33"/>
      <c r="N2" s="33"/>
      <c r="O2" s="33"/>
      <c r="P2" s="32"/>
      <c r="Q2" s="180"/>
      <c r="R2" s="123"/>
      <c r="S2" s="180"/>
      <c r="T2" s="180"/>
      <c r="U2" s="180"/>
      <c r="V2" s="180"/>
      <c r="W2" s="210"/>
      <c r="X2" s="210"/>
      <c r="Y2" s="210"/>
      <c r="Z2" s="210"/>
      <c r="AA2" s="210"/>
      <c r="AB2" s="210"/>
      <c r="AC2" s="210"/>
      <c r="AD2" s="210"/>
      <c r="AE2" s="210"/>
      <c r="AF2" s="210"/>
      <c r="AG2" s="210"/>
      <c r="AH2" s="210"/>
      <c r="AI2" s="210"/>
      <c r="AJ2" s="210"/>
      <c r="AK2" s="210"/>
      <c r="AL2" s="210"/>
      <c r="AM2" s="210"/>
      <c r="AN2" s="210"/>
      <c r="AO2" s="210"/>
      <c r="AP2" s="210"/>
      <c r="AQ2" s="210"/>
      <c r="AR2" s="210"/>
      <c r="AS2" s="210"/>
      <c r="AT2" s="210"/>
      <c r="AU2" s="210"/>
      <c r="AV2" s="210"/>
      <c r="AW2" s="210"/>
      <c r="AX2" s="210"/>
      <c r="AY2" s="210"/>
      <c r="AZ2" s="210"/>
      <c r="BA2" s="210"/>
      <c r="BB2" s="210"/>
      <c r="BC2" s="210"/>
      <c r="BD2" s="211"/>
      <c r="BE2" s="211"/>
    </row>
    <row r="3" spans="1:111" s="49" customFormat="1" ht="27" customHeight="1">
      <c r="BS3" s="212" t="s">
        <v>653</v>
      </c>
      <c r="CY3" s="181"/>
      <c r="CZ3" s="182" t="s">
        <v>90</v>
      </c>
      <c r="DA3" s="51" t="s">
        <v>5</v>
      </c>
      <c r="DB3" s="51" t="s">
        <v>5</v>
      </c>
      <c r="DC3" s="50"/>
      <c r="DD3" s="50"/>
      <c r="DE3" s="50"/>
      <c r="DF3" s="50"/>
    </row>
    <row r="4" spans="1:111" s="49" customFormat="1" ht="17.100000000000001" customHeight="1">
      <c r="K4" s="210"/>
      <c r="L4" s="210"/>
      <c r="M4" s="210"/>
      <c r="N4" s="210"/>
      <c r="O4" s="210"/>
      <c r="P4" s="210"/>
      <c r="Q4" s="210"/>
      <c r="R4" s="210"/>
      <c r="S4" s="210"/>
      <c r="T4" s="210"/>
      <c r="U4" s="210"/>
      <c r="V4" s="210"/>
      <c r="W4" s="180"/>
      <c r="X4" s="180"/>
      <c r="Y4" s="180"/>
      <c r="Z4" s="180"/>
      <c r="AA4" s="123"/>
      <c r="AB4" s="180"/>
      <c r="AC4" s="180"/>
      <c r="AD4" s="180"/>
      <c r="AE4" s="180"/>
      <c r="AF4" s="180"/>
      <c r="AG4" s="180"/>
      <c r="AH4" s="180"/>
      <c r="AI4" s="180"/>
      <c r="AJ4" s="180"/>
      <c r="AK4" s="180"/>
      <c r="AL4" s="180"/>
      <c r="AM4" s="180"/>
      <c r="AN4" s="180"/>
      <c r="AO4" s="180"/>
      <c r="AP4" s="180"/>
      <c r="AR4" s="210"/>
      <c r="AS4" s="210"/>
      <c r="AT4" s="210"/>
      <c r="AU4" s="210"/>
      <c r="AV4" s="210"/>
      <c r="AW4" s="210"/>
      <c r="AX4" s="210"/>
      <c r="AY4" s="210"/>
      <c r="AZ4" s="210"/>
      <c r="BA4" s="210"/>
      <c r="BB4" s="210"/>
      <c r="BC4" s="210"/>
      <c r="BD4" s="210"/>
      <c r="BE4" s="211"/>
      <c r="BF4" s="211"/>
      <c r="CY4" s="51"/>
      <c r="CZ4" s="51"/>
      <c r="DA4" s="204" t="e">
        <f>IF(#REF!="","",#REF!)</f>
        <v>#REF!</v>
      </c>
      <c r="DB4" s="204" t="str">
        <f>IF(R2="","",R2)</f>
        <v/>
      </c>
      <c r="DC4" s="205"/>
      <c r="DD4" s="205"/>
      <c r="DE4" s="205"/>
      <c r="DF4" s="205"/>
      <c r="DG4" s="206"/>
    </row>
    <row r="5" spans="1:111" s="49" customFormat="1" ht="17.100000000000001" customHeight="1">
      <c r="G5" s="929" t="e">
        <f ca="1">IF(OR(E16="",T16=""),"",IF(D38&gt;T16,D38,V15))</f>
        <v>#N/A</v>
      </c>
      <c r="K5" s="210"/>
      <c r="L5" s="210"/>
      <c r="M5" s="210"/>
      <c r="N5" s="210"/>
      <c r="O5" s="210"/>
      <c r="P5" s="210"/>
      <c r="Q5" s="210"/>
      <c r="R5" s="210"/>
      <c r="S5" s="210"/>
      <c r="T5" s="210"/>
      <c r="U5" s="210"/>
      <c r="V5" s="210"/>
      <c r="W5" s="180"/>
      <c r="X5" s="180"/>
      <c r="AD5" s="215" t="s">
        <v>258</v>
      </c>
      <c r="AP5" s="213"/>
      <c r="AR5" s="214"/>
      <c r="AS5" s="210"/>
      <c r="AT5" s="210"/>
      <c r="AU5" s="210"/>
      <c r="AV5" s="210"/>
      <c r="AW5" s="210"/>
      <c r="AX5" s="210"/>
      <c r="AY5" s="210"/>
      <c r="AZ5" s="210"/>
      <c r="BA5" s="210"/>
      <c r="BB5" s="210"/>
      <c r="BC5" s="210"/>
      <c r="BD5" s="210"/>
      <c r="BE5" s="211"/>
      <c r="BF5" s="211"/>
      <c r="BL5" s="929" t="e">
        <f ca="1">IF(OR(BB28="",BP28=""),"",IF(BB28&gt;BP28,BC38,BO38))</f>
        <v>#N/A</v>
      </c>
      <c r="BQ5" s="49" t="s">
        <v>259</v>
      </c>
      <c r="CY5" s="51"/>
      <c r="CZ5" s="51"/>
      <c r="DA5" s="204" t="e">
        <f>IF(#REF!="","",#REF!)</f>
        <v>#REF!</v>
      </c>
      <c r="DB5" s="204" t="str">
        <f>IF(V4="","",V4)</f>
        <v/>
      </c>
      <c r="DC5" s="205"/>
      <c r="DD5" s="205"/>
      <c r="DE5" s="205"/>
      <c r="DF5" s="205"/>
      <c r="DG5" s="206"/>
    </row>
    <row r="6" spans="1:111" s="75" customFormat="1" ht="17.100000000000001" customHeight="1">
      <c r="G6" s="930"/>
      <c r="H6" s="49"/>
      <c r="I6" s="49"/>
      <c r="J6" s="49"/>
      <c r="K6" s="210"/>
      <c r="L6" s="210"/>
      <c r="M6" s="210"/>
      <c r="N6" s="210"/>
      <c r="O6" s="210"/>
      <c r="P6" s="210"/>
      <c r="Q6" s="210"/>
      <c r="R6" s="210"/>
      <c r="S6" s="210"/>
      <c r="T6" s="210"/>
      <c r="U6" s="210"/>
      <c r="V6" s="210"/>
      <c r="W6" s="180"/>
      <c r="X6" s="180"/>
      <c r="Y6" s="180"/>
      <c r="AD6" s="923" t="e">
        <f ca="1">IF(OR(J9="",BI9=""),"",IF(J9&gt;BI9,G5,BL5))</f>
        <v>#N/A</v>
      </c>
      <c r="AE6" s="924"/>
      <c r="AF6" s="924"/>
      <c r="AG6" s="924"/>
      <c r="AH6" s="924"/>
      <c r="AI6" s="924"/>
      <c r="AJ6" s="924"/>
      <c r="AK6" s="924"/>
      <c r="AL6" s="924"/>
      <c r="AM6" s="924"/>
      <c r="AN6" s="924"/>
      <c r="AO6" s="924"/>
      <c r="AP6" s="924"/>
      <c r="AQ6" s="924"/>
      <c r="AR6" s="924"/>
      <c r="AS6" s="925"/>
      <c r="AT6" s="210"/>
      <c r="AU6" s="210"/>
      <c r="AV6" s="210"/>
      <c r="AW6" s="210"/>
      <c r="AX6" s="210"/>
      <c r="AY6" s="210"/>
      <c r="AZ6" s="210"/>
      <c r="BA6" s="210"/>
      <c r="BB6" s="210"/>
      <c r="BC6" s="210"/>
      <c r="BD6" s="210"/>
      <c r="BE6" s="211"/>
      <c r="BF6" s="211"/>
      <c r="BG6" s="49"/>
      <c r="BH6" s="49"/>
      <c r="BI6" s="49"/>
      <c r="BJ6" s="49"/>
      <c r="BK6" s="49"/>
      <c r="BL6" s="932"/>
      <c r="BQ6" s="934" t="e">
        <f ca="1">IF(OR(J9="",BI9=""),"",IF(J9&lt;BI9,G5,BL5))</f>
        <v>#N/A</v>
      </c>
      <c r="BR6" s="935"/>
      <c r="BS6" s="935"/>
      <c r="BT6" s="935"/>
      <c r="BU6" s="935"/>
      <c r="BV6" s="935"/>
      <c r="BW6" s="935"/>
      <c r="BX6" s="935"/>
      <c r="BY6" s="935"/>
      <c r="BZ6" s="935"/>
      <c r="CA6" s="935"/>
      <c r="CB6" s="935"/>
      <c r="CC6" s="935"/>
      <c r="CD6" s="935"/>
      <c r="CE6" s="935"/>
      <c r="CF6" s="936"/>
      <c r="CY6" s="51" t="s">
        <v>217</v>
      </c>
      <c r="CZ6" s="51" t="s">
        <v>682</v>
      </c>
      <c r="DA6" s="204" t="e">
        <f ca="1">IF(G5="","",G5)</f>
        <v>#N/A</v>
      </c>
      <c r="DB6" s="204" t="e">
        <f ca="1">IF(BL5="","",BL5)</f>
        <v>#N/A</v>
      </c>
      <c r="DC6" s="205"/>
      <c r="DD6" s="205"/>
      <c r="DE6" s="205"/>
      <c r="DF6" s="205"/>
      <c r="DG6" s="207"/>
    </row>
    <row r="7" spans="1:111" s="75" customFormat="1" ht="17.100000000000001" customHeight="1">
      <c r="G7" s="930"/>
      <c r="I7" s="62"/>
      <c r="J7" s="62"/>
      <c r="K7" s="62"/>
      <c r="L7" s="76"/>
      <c r="Q7" s="61"/>
      <c r="R7" s="61"/>
      <c r="S7" s="61"/>
      <c r="T7" s="61"/>
      <c r="U7" s="61"/>
      <c r="V7" s="61"/>
      <c r="W7" s="62"/>
      <c r="X7" s="62"/>
      <c r="Y7" s="62"/>
      <c r="Z7" s="62"/>
      <c r="AA7" s="123"/>
      <c r="AB7" s="62"/>
      <c r="AC7" s="62"/>
      <c r="AD7" s="62"/>
      <c r="AE7" s="62"/>
      <c r="AF7" s="62"/>
      <c r="AG7" s="62"/>
      <c r="AH7" s="62"/>
      <c r="AI7" s="62"/>
      <c r="AJ7" s="62"/>
      <c r="AK7" s="62"/>
      <c r="AL7" s="62"/>
      <c r="AM7" s="62"/>
      <c r="AN7" s="62"/>
      <c r="AO7" s="62"/>
      <c r="AP7" s="62"/>
      <c r="AR7" s="61"/>
      <c r="AS7" s="61"/>
      <c r="AT7" s="61"/>
      <c r="AU7" s="61"/>
      <c r="AV7" s="61"/>
      <c r="BA7" s="61"/>
      <c r="BB7" s="61"/>
      <c r="BC7" s="61"/>
      <c r="BG7" s="62"/>
      <c r="BH7" s="62"/>
      <c r="BI7" s="62"/>
      <c r="BJ7" s="76"/>
      <c r="BL7" s="932"/>
      <c r="CY7" s="51"/>
      <c r="CZ7" s="51"/>
      <c r="DA7" s="204"/>
      <c r="DB7" s="204"/>
      <c r="DC7" s="205"/>
      <c r="DD7" s="205"/>
      <c r="DE7" s="205"/>
      <c r="DF7" s="205"/>
      <c r="DG7" s="207"/>
    </row>
    <row r="8" spans="1:111" s="75" customFormat="1" ht="17.100000000000001" customHeight="1">
      <c r="G8" s="930"/>
      <c r="I8" s="76"/>
      <c r="J8" s="76"/>
      <c r="K8" s="76"/>
      <c r="L8" s="76"/>
      <c r="Q8" s="61"/>
      <c r="R8" s="61"/>
      <c r="S8" s="61"/>
      <c r="T8" s="61"/>
      <c r="U8" s="61"/>
      <c r="V8" s="61"/>
      <c r="W8" s="61"/>
      <c r="X8" s="61"/>
      <c r="Y8" s="61"/>
      <c r="Z8" s="61"/>
      <c r="AP8" s="61"/>
      <c r="AR8" s="61"/>
      <c r="AS8" s="61"/>
      <c r="AT8" s="61"/>
      <c r="AU8" s="61"/>
      <c r="AV8" s="61"/>
      <c r="BA8" s="61"/>
      <c r="BB8" s="61"/>
      <c r="BC8" s="61"/>
      <c r="BG8" s="76"/>
      <c r="BH8" s="76"/>
      <c r="BI8" s="76"/>
      <c r="BJ8" s="76"/>
      <c r="BL8" s="932"/>
      <c r="CY8" s="51" t="s">
        <v>547</v>
      </c>
      <c r="CZ8" s="51">
        <f>AK14</f>
        <v>0</v>
      </c>
      <c r="DA8" s="204" t="str">
        <f>IF(U11="","",U11)</f>
        <v/>
      </c>
      <c r="DB8" s="204" t="str">
        <f>IF(BA11="","",BA11)</f>
        <v/>
      </c>
      <c r="DC8" s="205"/>
      <c r="DD8" s="205"/>
      <c r="DE8" s="205"/>
      <c r="DF8" s="205"/>
      <c r="DG8" s="207"/>
    </row>
    <row r="9" spans="1:111" s="75" customFormat="1" ht="17.100000000000001" customHeight="1">
      <c r="G9" s="930"/>
      <c r="I9" s="60"/>
      <c r="J9" s="251" t="e">
        <f ca="1">IF(ISBLANK(VLOOKUP(AK10,INDIRECT(CONCATENATE(MID(AK10,1,1),"トーナメント得点")),3,FALSE)),"",VLOOKUP(AK10,INDIRECT(CONCATENATE(MID(AK10,1,1),"トーナメント得点")),3,FALSE))</f>
        <v>#N/A</v>
      </c>
      <c r="K9" s="62"/>
      <c r="L9" s="61"/>
      <c r="M9" s="60"/>
      <c r="N9" s="60"/>
      <c r="O9" s="61"/>
      <c r="Q9" s="61"/>
      <c r="R9" s="61"/>
      <c r="T9" s="61"/>
      <c r="U9" s="61"/>
      <c r="V9" s="61"/>
      <c r="W9" s="61"/>
      <c r="X9" s="61"/>
      <c r="Y9" s="61"/>
      <c r="Z9" s="61"/>
      <c r="AA9" s="61"/>
      <c r="AL9" s="61"/>
      <c r="AM9" s="61"/>
      <c r="AN9" s="61"/>
      <c r="AO9" s="61"/>
      <c r="AP9" s="48"/>
      <c r="AU9" s="61"/>
      <c r="AV9" s="61"/>
      <c r="AW9" s="60"/>
      <c r="AX9" s="60"/>
      <c r="AY9" s="60"/>
      <c r="AZ9" s="48"/>
      <c r="BA9" s="61"/>
      <c r="BC9" s="61"/>
      <c r="BD9" s="61"/>
      <c r="BE9" s="183"/>
      <c r="BF9" s="183"/>
      <c r="BG9" s="60"/>
      <c r="BH9" s="60"/>
      <c r="BI9" s="251" t="e">
        <f ca="1">IF(ISBLANK(VLOOKUP(AK10,INDIRECT(CONCATENATE(MID(AK10,1,1),"トーナメント得点")),6,FALSE)),"",VLOOKUP(AK10,INDIRECT(CONCATENATE(MID(AK10,1,1),"トーナメント得点")),6,FALSE))</f>
        <v>#N/A</v>
      </c>
      <c r="BL9" s="932"/>
      <c r="CY9" s="51"/>
      <c r="CZ9" s="51"/>
      <c r="DA9" s="204" t="e">
        <f>IF(#REF!="","",#REF!)</f>
        <v>#REF!</v>
      </c>
      <c r="DB9" s="204" t="str">
        <f>IF(BA12="","",BA12)</f>
        <v/>
      </c>
      <c r="DC9" s="205"/>
      <c r="DD9" s="205"/>
      <c r="DE9" s="205"/>
      <c r="DF9" s="205"/>
      <c r="DG9" s="207"/>
    </row>
    <row r="10" spans="1:111" s="49" customFormat="1" ht="17.100000000000001" customHeight="1">
      <c r="A10" s="31"/>
      <c r="B10" s="31"/>
      <c r="C10" s="31"/>
      <c r="D10" s="31"/>
      <c r="F10" s="1"/>
      <c r="G10" s="930"/>
      <c r="H10" s="31"/>
      <c r="I10" s="31"/>
      <c r="J10" s="31"/>
      <c r="K10" s="31"/>
      <c r="L10" s="31"/>
      <c r="M10" s="31"/>
      <c r="AK10" s="922" t="s">
        <v>682</v>
      </c>
      <c r="AL10" s="922"/>
      <c r="AW10" s="31"/>
      <c r="AX10" s="31"/>
      <c r="AY10" s="31"/>
      <c r="BA10" s="31"/>
      <c r="BB10" s="31"/>
      <c r="BD10" s="211"/>
      <c r="BE10" s="211"/>
      <c r="BL10" s="932"/>
      <c r="CY10" s="51" t="s">
        <v>548</v>
      </c>
      <c r="CZ10" s="51" t="s">
        <v>665</v>
      </c>
      <c r="DA10" s="204" t="str">
        <f ca="1">IF(D38="","",D38)</f>
        <v>スマイリーズNEXT</v>
      </c>
      <c r="DB10" s="204" t="e">
        <f ca="1">IF(V15="","",V15)</f>
        <v>#N/A</v>
      </c>
      <c r="DC10" s="205"/>
      <c r="DD10" s="205"/>
      <c r="DE10" s="205"/>
      <c r="DF10" s="205"/>
      <c r="DG10" s="206"/>
    </row>
    <row r="11" spans="1:111" s="75" customFormat="1" ht="17.100000000000001" customHeight="1">
      <c r="A11" s="61"/>
      <c r="B11" s="61"/>
      <c r="C11" s="61"/>
      <c r="D11" s="61"/>
      <c r="F11" s="61"/>
      <c r="G11" s="930"/>
      <c r="H11" s="61"/>
      <c r="I11" s="61"/>
      <c r="J11" s="61"/>
      <c r="K11" s="61"/>
      <c r="L11" s="61"/>
      <c r="M11" s="61"/>
      <c r="N11" s="61"/>
      <c r="U11" s="919"/>
      <c r="V11" s="61"/>
      <c r="X11" s="61"/>
      <c r="Y11" s="61"/>
      <c r="Z11" s="61"/>
      <c r="AS11" s="61"/>
      <c r="AT11" s="61"/>
      <c r="AV11" s="61"/>
      <c r="AW11" s="61"/>
      <c r="AY11" s="61"/>
      <c r="BA11" s="919"/>
      <c r="BB11" s="61"/>
      <c r="BD11" s="183"/>
      <c r="BE11" s="183"/>
      <c r="BL11" s="932"/>
      <c r="CY11" s="51" t="s">
        <v>549</v>
      </c>
      <c r="CZ11" s="51" t="s">
        <v>681</v>
      </c>
      <c r="DA11" s="204" t="e">
        <f ca="1">IF(BC38="","",BC38)</f>
        <v>#N/A</v>
      </c>
      <c r="DB11" s="204" t="str">
        <f ca="1">IF(BO38="","",BO38)</f>
        <v/>
      </c>
      <c r="DC11" s="205"/>
      <c r="DD11" s="205"/>
      <c r="DE11" s="205"/>
      <c r="DF11" s="205"/>
      <c r="DG11" s="207"/>
    </row>
    <row r="12" spans="1:111" s="75" customFormat="1" ht="17.100000000000001" customHeight="1">
      <c r="A12" s="62"/>
      <c r="B12" s="62"/>
      <c r="C12" s="62"/>
      <c r="D12" s="62"/>
      <c r="F12" s="62"/>
      <c r="G12" s="930"/>
      <c r="H12" s="61"/>
      <c r="I12" s="61"/>
      <c r="J12" s="61"/>
      <c r="K12" s="61"/>
      <c r="L12" s="61"/>
      <c r="M12" s="61"/>
      <c r="N12" s="61"/>
      <c r="T12" s="61"/>
      <c r="U12" s="919"/>
      <c r="V12" s="61"/>
      <c r="W12" s="62"/>
      <c r="X12" s="61"/>
      <c r="Z12" s="61"/>
      <c r="AD12" s="926"/>
      <c r="AE12" s="927"/>
      <c r="AF12" s="927"/>
      <c r="AG12" s="927"/>
      <c r="AH12" s="927"/>
      <c r="AI12" s="927"/>
      <c r="AJ12" s="927"/>
      <c r="AK12" s="927"/>
      <c r="AL12" s="927"/>
      <c r="AM12" s="927"/>
      <c r="AN12" s="927"/>
      <c r="AO12" s="927"/>
      <c r="AP12" s="927"/>
      <c r="AQ12" s="927"/>
      <c r="AR12" s="927"/>
      <c r="AS12" s="927"/>
      <c r="AT12" s="61"/>
      <c r="AV12" s="61"/>
      <c r="AW12" s="61"/>
      <c r="AY12" s="62"/>
      <c r="BA12" s="919"/>
      <c r="BB12" s="61"/>
      <c r="BD12" s="183"/>
      <c r="BE12" s="183"/>
      <c r="BL12" s="932"/>
      <c r="CY12" s="51" t="s">
        <v>697</v>
      </c>
      <c r="CZ12" s="51" t="s">
        <v>664</v>
      </c>
      <c r="DA12" s="204" t="e">
        <f ca="1">IF(P38="","",P38)</f>
        <v>#REF!</v>
      </c>
      <c r="DB12" s="204" t="str">
        <f ca="1">IF(AB38="","",AB38)</f>
        <v>Hブロック1位</v>
      </c>
      <c r="DC12" s="205"/>
      <c r="DD12" s="205"/>
      <c r="DE12" s="205"/>
      <c r="DF12" s="205"/>
      <c r="DG12" s="207"/>
    </row>
    <row r="13" spans="1:111" s="49" customFormat="1" ht="17.100000000000001" customHeight="1">
      <c r="A13" s="31"/>
      <c r="B13" s="31"/>
      <c r="C13" s="31"/>
      <c r="D13" s="31"/>
      <c r="F13" s="31"/>
      <c r="G13" s="930"/>
      <c r="H13" s="31"/>
      <c r="J13" s="31"/>
      <c r="K13" s="31"/>
      <c r="L13" s="31"/>
      <c r="M13" s="31"/>
      <c r="N13" s="31"/>
      <c r="P13" s="31"/>
      <c r="Q13" s="31"/>
      <c r="T13" s="31"/>
      <c r="U13" s="919"/>
      <c r="Z13" s="1"/>
      <c r="AA13" s="1"/>
      <c r="AF13" s="922"/>
      <c r="AG13" s="922"/>
      <c r="AH13" s="922"/>
      <c r="AI13" s="922"/>
      <c r="AJ13" s="922"/>
      <c r="AK13" s="922"/>
      <c r="AL13" s="922"/>
      <c r="AM13" s="922"/>
      <c r="AN13" s="922"/>
      <c r="AO13" s="922"/>
      <c r="AP13" s="922"/>
      <c r="AQ13" s="922"/>
      <c r="AR13" s="31"/>
      <c r="AT13" s="31"/>
      <c r="AV13" s="31"/>
      <c r="AW13" s="31"/>
      <c r="AY13" s="31"/>
      <c r="BA13" s="919"/>
      <c r="BB13" s="31"/>
      <c r="BD13" s="211"/>
      <c r="BE13" s="211"/>
      <c r="BL13" s="932"/>
      <c r="CY13" s="51" t="s">
        <v>550</v>
      </c>
      <c r="CZ13" s="51" t="e">
        <f>#REF!</f>
        <v>#REF!</v>
      </c>
      <c r="DA13" s="204"/>
      <c r="DB13" s="204"/>
      <c r="DC13" s="205"/>
      <c r="DD13" s="205"/>
      <c r="DE13" s="205"/>
      <c r="DF13" s="205"/>
      <c r="DG13" s="206"/>
    </row>
    <row r="14" spans="1:111" s="49" customFormat="1" ht="17.100000000000001" customHeight="1">
      <c r="A14" s="31"/>
      <c r="B14" s="31"/>
      <c r="C14" s="31"/>
      <c r="D14" s="31"/>
      <c r="F14" s="31"/>
      <c r="G14" s="930"/>
      <c r="H14" s="31"/>
      <c r="J14" s="31"/>
      <c r="K14" s="31"/>
      <c r="L14" s="31"/>
      <c r="M14" s="31"/>
      <c r="N14" s="31"/>
      <c r="P14" s="31"/>
      <c r="Q14" s="31"/>
      <c r="S14" s="31"/>
      <c r="T14" s="31"/>
      <c r="U14" s="919"/>
      <c r="Z14" s="31"/>
      <c r="AA14" s="31"/>
      <c r="AB14" s="31"/>
      <c r="AC14" s="31"/>
      <c r="AD14" s="31"/>
      <c r="AE14" s="31"/>
      <c r="AF14" s="31"/>
      <c r="AG14" s="31"/>
      <c r="AH14" s="31"/>
      <c r="AI14" s="31"/>
      <c r="AJ14" s="31"/>
      <c r="AK14" s="922"/>
      <c r="AL14" s="922"/>
      <c r="AM14" s="31"/>
      <c r="AN14" s="31"/>
      <c r="AO14" s="31"/>
      <c r="AP14" s="31"/>
      <c r="AQ14" s="31"/>
      <c r="AR14" s="31"/>
      <c r="AT14" s="31"/>
      <c r="AV14" s="31"/>
      <c r="AW14" s="31"/>
      <c r="AY14" s="31"/>
      <c r="BA14" s="919"/>
      <c r="BB14" s="31"/>
      <c r="BC14" s="199"/>
      <c r="BD14" s="211"/>
      <c r="BE14" s="211"/>
      <c r="BL14" s="932"/>
      <c r="CY14" s="51" t="s">
        <v>551</v>
      </c>
      <c r="CZ14" s="51" t="e">
        <f>#REF!</f>
        <v>#REF!</v>
      </c>
      <c r="DA14" s="204"/>
      <c r="DB14" s="204"/>
      <c r="DC14" s="205"/>
      <c r="DD14" s="205"/>
      <c r="DE14" s="205"/>
      <c r="DF14" s="205"/>
      <c r="DG14" s="206"/>
    </row>
    <row r="15" spans="1:111" s="75" customFormat="1" ht="17.100000000000001" customHeight="1">
      <c r="A15" s="61"/>
      <c r="B15" s="61"/>
      <c r="C15" s="61"/>
      <c r="D15" s="61"/>
      <c r="F15" s="61"/>
      <c r="G15" s="931"/>
      <c r="H15" s="61"/>
      <c r="J15" s="61"/>
      <c r="K15" s="61"/>
      <c r="L15" s="61"/>
      <c r="M15" s="61"/>
      <c r="N15" s="61"/>
      <c r="P15" s="61"/>
      <c r="Q15" s="61"/>
      <c r="S15" s="61"/>
      <c r="U15" s="919"/>
      <c r="V15" s="929" t="e">
        <f ca="1">IF(OR(Q28="",AA28=""),"",IF(Q28&gt;AA28,P38,AB38))</f>
        <v>#N/A</v>
      </c>
      <c r="X15" s="61"/>
      <c r="Y15" s="61"/>
      <c r="Z15" s="61"/>
      <c r="AA15" s="178"/>
      <c r="AN15" s="61"/>
      <c r="AO15" s="61"/>
      <c r="AP15" s="61"/>
      <c r="AQ15" s="61"/>
      <c r="AS15" s="61"/>
      <c r="AT15" s="177"/>
      <c r="AV15" s="921"/>
      <c r="AY15" s="61"/>
      <c r="AZ15" s="178"/>
      <c r="BA15" s="919"/>
      <c r="BB15" s="61"/>
      <c r="BC15" s="177"/>
      <c r="BD15" s="183"/>
      <c r="BE15" s="183"/>
      <c r="BL15" s="933"/>
      <c r="BV15" s="921"/>
      <c r="CY15" s="51" t="s">
        <v>552</v>
      </c>
      <c r="CZ15" s="51" t="e">
        <f>#REF!</f>
        <v>#REF!</v>
      </c>
      <c r="DA15" s="204"/>
      <c r="DB15" s="204"/>
      <c r="DC15" s="205"/>
      <c r="DD15" s="205"/>
      <c r="DE15" s="205"/>
      <c r="DF15" s="205"/>
      <c r="DG15" s="207"/>
    </row>
    <row r="16" spans="1:111" s="75" customFormat="1" ht="17.100000000000001" customHeight="1">
      <c r="A16" s="61"/>
      <c r="B16" s="61"/>
      <c r="C16" s="61"/>
      <c r="D16" s="61"/>
      <c r="E16" s="251" t="e">
        <f ca="1">IF(ISBLANK(VLOOKUP(L17,INDIRECT(CONCATENATE(MID(L17,1,1),"トーナメント得点")),3,FALSE)),"",VLOOKUP(L17,INDIRECT(CONCATENATE(MID(L17,1,1),"トーナメント得点")),3,FALSE))</f>
        <v>#N/A</v>
      </c>
      <c r="F16" s="61"/>
      <c r="G16" s="61"/>
      <c r="H16" s="61"/>
      <c r="J16" s="61"/>
      <c r="K16" s="61"/>
      <c r="L16" s="61"/>
      <c r="M16" s="61"/>
      <c r="N16" s="61"/>
      <c r="O16" s="61"/>
      <c r="P16" s="61"/>
      <c r="Q16" s="61"/>
      <c r="R16" s="61"/>
      <c r="S16" s="61"/>
      <c r="T16" s="251" t="e">
        <f ca="1">IF(ISBLANK(VLOOKUP(L17,INDIRECT(CONCATENATE(MID(L17,1,1),"トーナメント得点")),6,FALSE)),"",VLOOKUP(L17,INDIRECT(CONCATENATE(MID(L17,1,1),"トーナメント得点")),6,FALSE))</f>
        <v>#N/A</v>
      </c>
      <c r="U16" s="61"/>
      <c r="V16" s="932"/>
      <c r="X16" s="61"/>
      <c r="Y16" s="61"/>
      <c r="Z16" s="61"/>
      <c r="AA16" s="178"/>
      <c r="AN16" s="61"/>
      <c r="AO16" s="61"/>
      <c r="AP16" s="61"/>
      <c r="AQ16" s="61"/>
      <c r="AS16" s="61"/>
      <c r="AT16" s="177"/>
      <c r="AV16" s="921"/>
      <c r="AX16" s="252"/>
      <c r="AY16" s="61"/>
      <c r="AZ16" s="178"/>
      <c r="BA16" s="61"/>
      <c r="BB16" s="61"/>
      <c r="BC16" s="177"/>
      <c r="BD16" s="183"/>
      <c r="BE16" s="183"/>
      <c r="BT16" s="252"/>
      <c r="BV16" s="921"/>
      <c r="CY16" s="51" t="s">
        <v>553</v>
      </c>
      <c r="CZ16" s="51" t="e">
        <f>#REF!</f>
        <v>#REF!</v>
      </c>
      <c r="DA16" s="204" t="e">
        <f>IF(#REF!="","",#REF!)</f>
        <v>#REF!</v>
      </c>
      <c r="DB16" s="204" t="e">
        <f>IF(#REF!="","",#REF!)</f>
        <v>#REF!</v>
      </c>
      <c r="DC16" s="205"/>
      <c r="DD16" s="205"/>
      <c r="DE16" s="205"/>
      <c r="DF16" s="205"/>
      <c r="DG16" s="207"/>
    </row>
    <row r="17" spans="1:111" s="49" customFormat="1" ht="17.100000000000001" customHeight="1">
      <c r="A17" s="31"/>
      <c r="B17" s="31"/>
      <c r="C17" s="31"/>
      <c r="D17" s="31"/>
      <c r="F17" s="31"/>
      <c r="G17" s="31"/>
      <c r="H17" s="31"/>
      <c r="J17" s="31"/>
      <c r="K17" s="31"/>
      <c r="L17" s="31" t="s">
        <v>665</v>
      </c>
      <c r="M17" s="31"/>
      <c r="N17" s="31"/>
      <c r="O17" s="31"/>
      <c r="P17" s="31"/>
      <c r="Q17" s="31"/>
      <c r="R17" s="31"/>
      <c r="S17" s="31"/>
      <c r="U17" s="31"/>
      <c r="V17" s="932"/>
      <c r="X17" s="31"/>
      <c r="Y17" s="31"/>
      <c r="Z17" s="31"/>
      <c r="AA17" s="200"/>
      <c r="AB17" s="31"/>
      <c r="AC17" s="31"/>
      <c r="AD17" s="31"/>
      <c r="AE17" s="31"/>
      <c r="AF17" s="31"/>
      <c r="AG17" s="31"/>
      <c r="AH17" s="31"/>
      <c r="AI17" s="31"/>
      <c r="AJ17" s="31"/>
      <c r="AK17" s="31"/>
      <c r="AL17" s="31"/>
      <c r="AM17" s="31"/>
      <c r="AN17" s="31"/>
      <c r="AO17" s="31"/>
      <c r="AP17" s="31"/>
      <c r="AQ17" s="31"/>
      <c r="AR17" s="31"/>
      <c r="AS17" s="31"/>
      <c r="AT17" s="199"/>
      <c r="AV17" s="921"/>
      <c r="AX17" s="31"/>
      <c r="AY17" s="31"/>
      <c r="AZ17" s="200"/>
      <c r="BA17" s="31"/>
      <c r="BB17" s="31"/>
      <c r="BC17" s="199"/>
      <c r="BD17" s="211"/>
      <c r="BE17" s="211"/>
      <c r="BV17" s="921"/>
      <c r="CY17" s="51" t="s">
        <v>554</v>
      </c>
      <c r="CZ17" s="51">
        <f>C25</f>
        <v>0</v>
      </c>
      <c r="DA17" s="204" t="e">
        <f>IF(#REF!="","",#REF!)</f>
        <v>#REF!</v>
      </c>
      <c r="DB17" s="204" t="str">
        <f>IF(F38="","",F38)</f>
        <v/>
      </c>
      <c r="DC17" s="205"/>
      <c r="DD17" s="205"/>
      <c r="DE17" s="205"/>
      <c r="DF17" s="205"/>
      <c r="DG17" s="206"/>
    </row>
    <row r="18" spans="1:111" s="75" customFormat="1" ht="17.100000000000001" customHeight="1">
      <c r="A18" s="61"/>
      <c r="B18" s="61"/>
      <c r="C18" s="61"/>
      <c r="D18" s="61"/>
      <c r="F18" s="61"/>
      <c r="G18" s="61"/>
      <c r="H18" s="61"/>
      <c r="J18" s="61"/>
      <c r="K18" s="61"/>
      <c r="L18" s="61"/>
      <c r="M18" s="61"/>
      <c r="N18" s="61"/>
      <c r="O18" s="61"/>
      <c r="P18" s="61"/>
      <c r="Q18" s="61"/>
      <c r="R18" s="61"/>
      <c r="S18" s="61"/>
      <c r="U18" s="61"/>
      <c r="V18" s="932"/>
      <c r="X18" s="61"/>
      <c r="Y18" s="61"/>
      <c r="Z18" s="61"/>
      <c r="AA18" s="178"/>
      <c r="AB18" s="61"/>
      <c r="AC18" s="61"/>
      <c r="AD18" s="61"/>
      <c r="AE18" s="61"/>
      <c r="AF18" s="61"/>
      <c r="AG18" s="61"/>
      <c r="AH18" s="61"/>
      <c r="AI18" s="61"/>
      <c r="AJ18" s="61"/>
      <c r="AK18" s="61"/>
      <c r="AL18" s="61"/>
      <c r="AM18" s="61"/>
      <c r="AN18" s="61"/>
      <c r="AO18" s="61"/>
      <c r="AP18" s="61"/>
      <c r="AQ18" s="61"/>
      <c r="AR18" s="61"/>
      <c r="AS18" s="61"/>
      <c r="AT18" s="177"/>
      <c r="AV18" s="921"/>
      <c r="AX18" s="61"/>
      <c r="AY18" s="61"/>
      <c r="AZ18" s="178"/>
      <c r="BA18" s="61"/>
      <c r="BB18" s="61"/>
      <c r="BC18" s="177"/>
      <c r="BD18" s="183"/>
      <c r="BE18" s="183"/>
      <c r="BV18" s="921"/>
      <c r="CY18" s="51" t="s">
        <v>555</v>
      </c>
      <c r="CZ18" s="51">
        <f>O25</f>
        <v>0</v>
      </c>
      <c r="DA18" s="204" t="str">
        <f>IF(L38="","",L38)</f>
        <v/>
      </c>
      <c r="DB18" s="204" t="str">
        <f>IF(R38="","",R38)</f>
        <v/>
      </c>
      <c r="DC18" s="205"/>
      <c r="DD18" s="205"/>
      <c r="DE18" s="205"/>
      <c r="DF18" s="205"/>
      <c r="DG18" s="207"/>
    </row>
    <row r="19" spans="1:111" s="75" customFormat="1" ht="17.100000000000001" customHeight="1">
      <c r="A19" s="61"/>
      <c r="B19" s="61"/>
      <c r="C19" s="61"/>
      <c r="D19" s="921"/>
      <c r="F19" s="61"/>
      <c r="G19" s="61"/>
      <c r="H19" s="61"/>
      <c r="J19" s="61"/>
      <c r="K19" s="61"/>
      <c r="L19" s="61"/>
      <c r="M19" s="61"/>
      <c r="N19" s="921" t="str">
        <f>IF(OR(L24="",R24=""),"",IF(L24&gt;R24,L38,R38))</f>
        <v/>
      </c>
      <c r="O19" s="61"/>
      <c r="P19" s="61"/>
      <c r="Q19" s="61"/>
      <c r="R19" s="61"/>
      <c r="S19" s="61"/>
      <c r="U19" s="61"/>
      <c r="V19" s="932"/>
      <c r="X19" s="61"/>
      <c r="Z19" s="61"/>
      <c r="AA19" s="178"/>
      <c r="AB19" s="61"/>
      <c r="AC19" s="921"/>
      <c r="AD19" s="61"/>
      <c r="AE19" s="61"/>
      <c r="AF19" s="61"/>
      <c r="AG19" s="61"/>
      <c r="AH19" s="61"/>
      <c r="AI19" s="61"/>
      <c r="AJ19" s="61"/>
      <c r="AK19" s="61"/>
      <c r="AL19" s="61"/>
      <c r="AM19" s="61"/>
      <c r="AN19" s="61"/>
      <c r="AO19" s="61"/>
      <c r="AP19" s="921" t="str">
        <f>IF(OR(AN24="",AT24=""),"",IF(AN24&gt;AT24,AN38,AT38))</f>
        <v/>
      </c>
      <c r="AQ19" s="61"/>
      <c r="AR19" s="61"/>
      <c r="AS19" s="61"/>
      <c r="AT19" s="177"/>
      <c r="AV19" s="921"/>
      <c r="AX19" s="61"/>
      <c r="AY19" s="61"/>
      <c r="AZ19" s="178"/>
      <c r="BA19" s="61"/>
      <c r="BB19" s="61"/>
      <c r="BC19" s="177"/>
      <c r="BD19" s="921"/>
      <c r="BE19" s="183"/>
      <c r="BN19" s="921" t="str">
        <f>IF(OR(BM24="",BQ24=""),"",IF(BM24&gt;BQ24,BL38,BR38))</f>
        <v/>
      </c>
      <c r="BV19" s="921"/>
      <c r="CC19" s="920"/>
      <c r="CY19" s="51" t="s">
        <v>556</v>
      </c>
      <c r="CZ19" s="51">
        <f>AB25</f>
        <v>0</v>
      </c>
      <c r="DA19" s="204" t="str">
        <f>IF(X38="","",X38)</f>
        <v/>
      </c>
      <c r="DB19" s="204" t="str">
        <f>IF(AF38="","",AF38)</f>
        <v/>
      </c>
      <c r="DC19" s="205"/>
      <c r="DD19" s="205"/>
      <c r="DE19" s="205"/>
      <c r="DF19" s="205"/>
      <c r="DG19" s="207"/>
    </row>
    <row r="20" spans="1:111" s="61" customFormat="1" ht="17.100000000000001" customHeight="1">
      <c r="B20" s="62"/>
      <c r="D20" s="921"/>
      <c r="F20" s="48"/>
      <c r="H20" s="62"/>
      <c r="N20" s="921"/>
      <c r="P20" s="62"/>
      <c r="V20" s="932"/>
      <c r="X20" s="62"/>
      <c r="AA20" s="62"/>
      <c r="AC20" s="921"/>
      <c r="AP20" s="921"/>
      <c r="AR20" s="62"/>
      <c r="AT20" s="48"/>
      <c r="AV20" s="921"/>
      <c r="BB20" s="62"/>
      <c r="BD20" s="921"/>
      <c r="BN20" s="921"/>
      <c r="BP20" s="62"/>
      <c r="BV20" s="921"/>
      <c r="CA20" s="62"/>
      <c r="CC20" s="920"/>
      <c r="CY20" s="51" t="s">
        <v>557</v>
      </c>
      <c r="CZ20" s="51">
        <f>AQ25</f>
        <v>0</v>
      </c>
      <c r="DA20" s="204" t="str">
        <f>IF(AN38="","",AN38)</f>
        <v/>
      </c>
      <c r="DB20" s="204" t="str">
        <f>IF(AT38="","",AT38)</f>
        <v/>
      </c>
      <c r="DC20" s="205"/>
      <c r="DD20" s="205"/>
      <c r="DE20" s="205"/>
      <c r="DF20" s="205"/>
      <c r="DG20" s="208"/>
    </row>
    <row r="21" spans="1:111" s="31" customFormat="1" ht="17.100000000000001" customHeight="1">
      <c r="A21" s="49"/>
      <c r="D21" s="921"/>
      <c r="F21" s="202"/>
      <c r="H21" s="202"/>
      <c r="N21" s="921"/>
      <c r="Q21" s="49"/>
      <c r="U21" s="1"/>
      <c r="V21" s="932"/>
      <c r="X21" s="201"/>
      <c r="AC21" s="921"/>
      <c r="AO21" s="49"/>
      <c r="AP21" s="921"/>
      <c r="AT21" s="202"/>
      <c r="AV21" s="921"/>
      <c r="AW21" s="1"/>
      <c r="BD21" s="921"/>
      <c r="BN21" s="921"/>
      <c r="BU21" s="1"/>
      <c r="BV21" s="921"/>
      <c r="CC21" s="920"/>
      <c r="CY21" s="51" t="s">
        <v>558</v>
      </c>
      <c r="CZ21" s="51">
        <f>BC25</f>
        <v>0</v>
      </c>
      <c r="DA21" s="204" t="str">
        <f>IF(AZ38="","",AZ38)</f>
        <v/>
      </c>
      <c r="DB21" s="204" t="str">
        <f>IF(BF38="","",BF38)</f>
        <v/>
      </c>
      <c r="DC21" s="205"/>
      <c r="DD21" s="205"/>
      <c r="DE21" s="205"/>
      <c r="DF21" s="205"/>
      <c r="DG21" s="209"/>
    </row>
    <row r="22" spans="1:111" s="61" customFormat="1" ht="17.100000000000001" customHeight="1">
      <c r="D22" s="921"/>
      <c r="E22" s="62"/>
      <c r="F22" s="62"/>
      <c r="G22" s="62"/>
      <c r="H22" s="62"/>
      <c r="J22" s="62"/>
      <c r="K22" s="62"/>
      <c r="N22" s="921"/>
      <c r="U22" s="62"/>
      <c r="V22" s="932"/>
      <c r="X22" s="62"/>
      <c r="Z22" s="62"/>
      <c r="AA22" s="62"/>
      <c r="AC22" s="921"/>
      <c r="AP22" s="921"/>
      <c r="AS22" s="62"/>
      <c r="AT22" s="62"/>
      <c r="AU22" s="62"/>
      <c r="AV22" s="921"/>
      <c r="AX22" s="62"/>
      <c r="AY22" s="62"/>
      <c r="BD22" s="921"/>
      <c r="BN22" s="921"/>
      <c r="BV22" s="921"/>
      <c r="CC22" s="920"/>
      <c r="CY22" s="51" t="s">
        <v>559</v>
      </c>
      <c r="CZ22" s="51">
        <f>BO25</f>
        <v>0</v>
      </c>
      <c r="DA22" s="204" t="str">
        <f>IF(BL38="","",BL38)</f>
        <v/>
      </c>
      <c r="DB22" s="204" t="str">
        <f>IF(BR38="","",BR38)</f>
        <v/>
      </c>
      <c r="DC22" s="205"/>
      <c r="DD22" s="205"/>
      <c r="DE22" s="205"/>
      <c r="DF22" s="205"/>
      <c r="DG22" s="208"/>
    </row>
    <row r="23" spans="1:111" s="61" customFormat="1" ht="17.100000000000001" customHeight="1">
      <c r="A23" s="47"/>
      <c r="D23" s="921"/>
      <c r="E23" s="62"/>
      <c r="F23" s="62"/>
      <c r="G23" s="920"/>
      <c r="H23" s="62"/>
      <c r="J23" s="62"/>
      <c r="K23" s="919" t="str">
        <f>IF(OR(J28="",N28=""),"",IF(J28&gt;N28,J38,N38))</f>
        <v/>
      </c>
      <c r="N23" s="921"/>
      <c r="O23" s="48"/>
      <c r="S23" s="920" t="str">
        <f>IF(OR(J28="",N28=""),"",IF(R38="","",R38))</f>
        <v/>
      </c>
      <c r="U23" s="62"/>
      <c r="V23" s="932"/>
      <c r="W23" s="919" t="str">
        <f>IF(OR(V28="",Z28=""),"",IF(V28&gt;Z28,V38,Z38))</f>
        <v/>
      </c>
      <c r="X23" s="62"/>
      <c r="Z23" s="62"/>
      <c r="AA23" s="62"/>
      <c r="AC23" s="921"/>
      <c r="AG23" s="919" t="str">
        <f>IF(OR(AD28="",AH28=""),"",IF(AD28&gt;AH28,AD38,AH38))</f>
        <v/>
      </c>
      <c r="AM23" s="919" t="str">
        <f>IF(OR(AL28="",AP28=""),"",IF(AL28&gt;AP28,AL38,AP38))</f>
        <v/>
      </c>
      <c r="AO23" s="47"/>
      <c r="AP23" s="921"/>
      <c r="AS23" s="62"/>
      <c r="AT23" s="62"/>
      <c r="AU23" s="920" t="str">
        <f>IF(OR(AL28="",AP28=""),"",IF(AT38="","",AT38))</f>
        <v/>
      </c>
      <c r="AV23" s="921"/>
      <c r="AX23" s="62"/>
      <c r="AY23" s="919"/>
      <c r="BC23" s="48"/>
      <c r="BD23" s="921"/>
      <c r="BG23" s="920"/>
      <c r="BK23" s="919"/>
      <c r="BN23" s="921"/>
      <c r="BS23" s="920"/>
      <c r="BV23" s="921"/>
      <c r="BW23" s="919"/>
      <c r="CC23" s="920"/>
      <c r="CG23" s="919" t="str">
        <f>IF(OR(CD28="",CH28=""),"",IF(CD28&gt;CH28,CD38,CH38))</f>
        <v/>
      </c>
      <c r="CY23" s="51" t="s">
        <v>560</v>
      </c>
      <c r="CZ23" s="51">
        <f>CB25</f>
        <v>0</v>
      </c>
      <c r="DA23" s="204" t="str">
        <f>IF(BX38="","",BX38)</f>
        <v/>
      </c>
      <c r="DB23" s="204" t="str">
        <f>IF(CF38="","",CF38)</f>
        <v/>
      </c>
      <c r="DC23" s="205"/>
      <c r="DD23" s="205"/>
      <c r="DE23" s="205"/>
      <c r="DF23" s="205"/>
      <c r="DG23" s="208"/>
    </row>
    <row r="24" spans="1:111" s="61" customFormat="1" ht="17.100000000000001" customHeight="1">
      <c r="A24" s="47"/>
      <c r="D24" s="62"/>
      <c r="F24" s="62"/>
      <c r="G24" s="920"/>
      <c r="H24" s="47"/>
      <c r="K24" s="919"/>
      <c r="L24" s="62"/>
      <c r="O24" s="48"/>
      <c r="R24" s="62"/>
      <c r="S24" s="920"/>
      <c r="T24" s="62"/>
      <c r="V24" s="932"/>
      <c r="W24" s="919"/>
      <c r="X24" s="47"/>
      <c r="Y24" s="62"/>
      <c r="AB24" s="62"/>
      <c r="AC24" s="62"/>
      <c r="AD24" s="62"/>
      <c r="AE24" s="62"/>
      <c r="AG24" s="919"/>
      <c r="AH24" s="62"/>
      <c r="AI24" s="62"/>
      <c r="AJ24" s="62"/>
      <c r="AM24" s="919"/>
      <c r="AN24" s="62"/>
      <c r="AO24" s="47"/>
      <c r="AR24" s="62"/>
      <c r="AT24" s="62"/>
      <c r="AU24" s="920"/>
      <c r="AV24" s="921"/>
      <c r="AY24" s="919"/>
      <c r="AZ24" s="62"/>
      <c r="BC24" s="48"/>
      <c r="BF24" s="62"/>
      <c r="BG24" s="920"/>
      <c r="BK24" s="919"/>
      <c r="BM24" s="62"/>
      <c r="BQ24" s="62"/>
      <c r="BS24" s="920"/>
      <c r="BV24" s="921"/>
      <c r="BW24" s="919"/>
      <c r="BY24" s="62"/>
      <c r="CE24" s="62"/>
      <c r="CG24" s="919"/>
      <c r="CY24" s="51" t="s">
        <v>571</v>
      </c>
      <c r="CZ24" s="51" t="e">
        <f>#REF!</f>
        <v>#REF!</v>
      </c>
      <c r="DA24" s="204" t="e">
        <f>IF(#REF!="","",#REF!)</f>
        <v>#REF!</v>
      </c>
      <c r="DB24" s="204" t="e">
        <f>IF(#REF!="","",#REF!)</f>
        <v>#REF!</v>
      </c>
      <c r="DC24" s="205"/>
      <c r="DD24" s="205"/>
      <c r="DE24" s="205"/>
      <c r="DF24" s="205"/>
      <c r="DG24" s="208"/>
    </row>
    <row r="25" spans="1:111" s="31" customFormat="1" ht="17.100000000000001" customHeight="1">
      <c r="A25" s="201"/>
      <c r="C25" s="1"/>
      <c r="E25" s="202"/>
      <c r="G25" s="920"/>
      <c r="K25" s="919"/>
      <c r="O25" s="1"/>
      <c r="Q25" s="201"/>
      <c r="S25" s="920"/>
      <c r="V25" s="933"/>
      <c r="W25" s="919"/>
      <c r="AG25" s="919"/>
      <c r="AM25" s="919"/>
      <c r="AO25" s="201"/>
      <c r="AQ25" s="1"/>
      <c r="AS25" s="202"/>
      <c r="AU25" s="920"/>
      <c r="AV25" s="921"/>
      <c r="AY25" s="919"/>
      <c r="BC25" s="1"/>
      <c r="BE25" s="202"/>
      <c r="BG25" s="920"/>
      <c r="BK25" s="919"/>
      <c r="BO25" s="1"/>
      <c r="BS25" s="920"/>
      <c r="BV25" s="921"/>
      <c r="BW25" s="919"/>
      <c r="CG25" s="919"/>
      <c r="CY25" s="51" t="s">
        <v>572</v>
      </c>
      <c r="CZ25" s="51" t="e">
        <f>#REF!</f>
        <v>#REF!</v>
      </c>
      <c r="DA25" s="204" t="e">
        <f>IF(#REF!="","",#REF!)</f>
        <v>#REF!</v>
      </c>
      <c r="DB25" s="204" t="str">
        <f>IF(B38="","",B38)</f>
        <v/>
      </c>
      <c r="DC25" s="205"/>
      <c r="DD25" s="205"/>
      <c r="DE25" s="205"/>
      <c r="DF25" s="205"/>
      <c r="DG25" s="209"/>
    </row>
    <row r="26" spans="1:111" s="61" customFormat="1" ht="17.100000000000001" customHeight="1">
      <c r="A26" s="63"/>
      <c r="E26" s="48"/>
      <c r="G26" s="920"/>
      <c r="K26" s="919"/>
      <c r="O26" s="48"/>
      <c r="Q26" s="63"/>
      <c r="S26" s="920"/>
      <c r="W26" s="919"/>
      <c r="Y26" s="63"/>
      <c r="AG26" s="919"/>
      <c r="AM26" s="919"/>
      <c r="AO26" s="63"/>
      <c r="AS26" s="48"/>
      <c r="AU26" s="920"/>
      <c r="AY26" s="919"/>
      <c r="BC26" s="48"/>
      <c r="BE26" s="48"/>
      <c r="BG26" s="920"/>
      <c r="BK26" s="919"/>
      <c r="BS26" s="920"/>
      <c r="BW26" s="919"/>
      <c r="CG26" s="919"/>
      <c r="CY26" s="51" t="s">
        <v>573</v>
      </c>
      <c r="CZ26" s="51">
        <f>L29</f>
        <v>0</v>
      </c>
      <c r="DA26" s="204" t="str">
        <f>IF(J38="","",J38)</f>
        <v/>
      </c>
      <c r="DB26" s="204" t="str">
        <f>IF(N38="","",N38)</f>
        <v/>
      </c>
      <c r="DC26" s="205"/>
      <c r="DD26" s="205"/>
      <c r="DE26" s="205"/>
      <c r="DF26" s="205"/>
      <c r="DG26" s="208"/>
    </row>
    <row r="27" spans="1:111" s="61" customFormat="1" ht="17.100000000000001" customHeight="1">
      <c r="C27" s="123"/>
      <c r="E27" s="48"/>
      <c r="G27" s="920"/>
      <c r="I27" s="123"/>
      <c r="K27" s="919"/>
      <c r="O27" s="123"/>
      <c r="S27" s="920"/>
      <c r="U27" s="123"/>
      <c r="W27" s="919"/>
      <c r="AA27" s="123"/>
      <c r="AC27" s="123"/>
      <c r="AG27" s="919"/>
      <c r="AI27" s="123"/>
      <c r="AK27" s="123"/>
      <c r="AM27" s="919"/>
      <c r="AQ27" s="123"/>
      <c r="AS27" s="48"/>
      <c r="AU27" s="920"/>
      <c r="AW27" s="123"/>
      <c r="AY27" s="919"/>
      <c r="BC27" s="123"/>
      <c r="BE27" s="48"/>
      <c r="BG27" s="920"/>
      <c r="BI27" s="123"/>
      <c r="BK27" s="919"/>
      <c r="BO27" s="123"/>
      <c r="BS27" s="920"/>
      <c r="BU27" s="123"/>
      <c r="BW27" s="919"/>
      <c r="CA27" s="123"/>
      <c r="CC27" s="123"/>
      <c r="CG27" s="919"/>
      <c r="CI27" s="123"/>
      <c r="CY27" s="51" t="s">
        <v>574</v>
      </c>
      <c r="CZ27" s="51">
        <f>X29</f>
        <v>0</v>
      </c>
      <c r="DA27" s="204" t="str">
        <f>IF(V38="","",V38)</f>
        <v/>
      </c>
      <c r="DB27" s="204" t="str">
        <f>IF(Z38="","",Z38)</f>
        <v/>
      </c>
      <c r="DC27" s="205"/>
      <c r="DD27" s="205"/>
      <c r="DE27" s="205"/>
      <c r="DF27" s="205"/>
      <c r="DG27" s="208"/>
    </row>
    <row r="28" spans="1:111" s="61" customFormat="1" ht="17.100000000000001" customHeight="1">
      <c r="B28" s="62"/>
      <c r="C28" s="252"/>
      <c r="F28" s="62"/>
      <c r="I28" s="123"/>
      <c r="J28" s="62"/>
      <c r="K28" s="63"/>
      <c r="N28" s="62"/>
      <c r="O28" s="123"/>
      <c r="Q28" s="251" t="e">
        <f ca="1">IF(ISBLANK(VLOOKUP(U29,INDIRECT(CONCATENATE(MID(U29,1,1),"トーナメント得点")),3,FALSE)),"",VLOOKUP(U29,INDIRECT(CONCATENATE(MID(U29,1,1),"トーナメント得点")),3,FALSE))</f>
        <v>#N/A</v>
      </c>
      <c r="R28" s="62"/>
      <c r="S28" s="63"/>
      <c r="U28" s="123"/>
      <c r="V28" s="62"/>
      <c r="Z28" s="62"/>
      <c r="AA28" s="251" t="e">
        <f ca="1">IF(ISBLANK(VLOOKUP(U29,INDIRECT(CONCATENATE(MID(U29,1,1),"トーナメント得点")),6,FALSE)),"",VLOOKUP(U29,INDIRECT(CONCATENATE(MID(U29,1,1),"トーナメント得点")),6,FALSE))</f>
        <v>#N/A</v>
      </c>
      <c r="AC28" s="123"/>
      <c r="AD28" s="62"/>
      <c r="AH28" s="62"/>
      <c r="AI28" s="123"/>
      <c r="AK28" s="123"/>
      <c r="AL28" s="62"/>
      <c r="AP28" s="62"/>
      <c r="AQ28" s="123"/>
      <c r="AR28" s="252"/>
      <c r="AT28" s="62"/>
      <c r="AW28" s="123"/>
      <c r="AX28" s="62"/>
      <c r="AY28" s="63"/>
      <c r="BB28" s="251" t="e">
        <f ca="1">IF(ISBLANK(VLOOKUP(BH29,INDIRECT(CONCATENATE(MID(BH29,1,1),"トーナメント得点")),3,FALSE)),"",VLOOKUP(BH29,INDIRECT(CONCATENATE(MID(BH29,1,1),"トーナメント得点")),3,FALSE))</f>
        <v>#N/A</v>
      </c>
      <c r="BC28" s="123"/>
      <c r="BE28" s="48"/>
      <c r="BI28" s="123"/>
      <c r="BJ28" s="62"/>
      <c r="BN28" s="62"/>
      <c r="BO28" s="123"/>
      <c r="BP28" s="251" t="e">
        <f ca="1">IF(ISBLANK(VLOOKUP(BH29,INDIRECT(CONCATENATE(MID(BH29,1,1),"トーナメント得点")),6,FALSE)),"",VLOOKUP(BH29,INDIRECT(CONCATENATE(MID(BH29,1,1),"トーナメント得点")),6,FALSE))</f>
        <v>#N/A</v>
      </c>
      <c r="BU28" s="123"/>
      <c r="BV28" s="62"/>
      <c r="BZ28" s="252"/>
      <c r="CA28" s="123"/>
      <c r="CC28" s="123"/>
      <c r="CD28" s="62"/>
      <c r="CH28" s="62"/>
      <c r="CI28" s="123"/>
      <c r="CY28" s="51" t="s">
        <v>575</v>
      </c>
      <c r="CZ28" s="51">
        <f>AF29</f>
        <v>0</v>
      </c>
      <c r="DA28" s="204" t="str">
        <f>IF(AD38="","",AD38)</f>
        <v/>
      </c>
      <c r="DB28" s="204" t="str">
        <f>IF(AH38="","",AH38)</f>
        <v/>
      </c>
      <c r="DC28" s="205"/>
      <c r="DD28" s="205"/>
      <c r="DE28" s="205"/>
      <c r="DF28" s="205"/>
      <c r="DG28" s="208"/>
    </row>
    <row r="29" spans="1:111" s="31" customFormat="1" ht="17.100000000000001" customHeight="1">
      <c r="C29" s="49"/>
      <c r="E29" s="202"/>
      <c r="I29" s="123"/>
      <c r="K29" s="50"/>
      <c r="L29" s="1"/>
      <c r="M29" s="202"/>
      <c r="O29" s="123"/>
      <c r="R29" s="203"/>
      <c r="S29" s="50"/>
      <c r="U29" s="49" t="s">
        <v>664</v>
      </c>
      <c r="AA29" s="49"/>
      <c r="AC29" s="123"/>
      <c r="AI29" s="123"/>
      <c r="AK29" s="123"/>
      <c r="AQ29" s="123"/>
      <c r="AS29" s="202"/>
      <c r="AW29" s="49"/>
      <c r="AY29" s="50"/>
      <c r="AZ29" s="1"/>
      <c r="BA29" s="202"/>
      <c r="BC29" s="49"/>
      <c r="BE29" s="202"/>
      <c r="BH29" s="31" t="s">
        <v>681</v>
      </c>
      <c r="BI29" s="123"/>
      <c r="BO29" s="123"/>
      <c r="BU29" s="49"/>
      <c r="BX29" s="1"/>
      <c r="CA29" s="49"/>
      <c r="CC29" s="123"/>
      <c r="CI29" s="123"/>
      <c r="CY29" s="51" t="s">
        <v>576</v>
      </c>
      <c r="CZ29" s="51">
        <f>AN29</f>
        <v>0</v>
      </c>
      <c r="DA29" s="204" t="str">
        <f>IF(AL38="","",AL38)</f>
        <v/>
      </c>
      <c r="DB29" s="204" t="str">
        <f>IF(AP38="","",AP38)</f>
        <v/>
      </c>
      <c r="DC29" s="205"/>
      <c r="DD29" s="205"/>
      <c r="DE29" s="205"/>
      <c r="DF29" s="205"/>
      <c r="DG29" s="209"/>
    </row>
    <row r="30" spans="1:111" s="61" customFormat="1" ht="17.100000000000001" customHeight="1">
      <c r="C30" s="123"/>
      <c r="E30" s="48"/>
      <c r="I30" s="123"/>
      <c r="M30" s="48"/>
      <c r="O30" s="123"/>
      <c r="U30" s="123"/>
      <c r="AA30" s="123"/>
      <c r="AC30" s="123"/>
      <c r="AI30" s="123"/>
      <c r="AK30" s="123"/>
      <c r="AQ30" s="123"/>
      <c r="AS30" s="48"/>
      <c r="AW30" s="123"/>
      <c r="BA30" s="48"/>
      <c r="BC30" s="123"/>
      <c r="BE30" s="65"/>
      <c r="BI30" s="123"/>
      <c r="BO30" s="123"/>
      <c r="BU30" s="123"/>
      <c r="CA30" s="123"/>
      <c r="CC30" s="123"/>
      <c r="CI30" s="123"/>
      <c r="CY30" s="51" t="s">
        <v>577</v>
      </c>
      <c r="CZ30" s="51">
        <f>AZ29</f>
        <v>0</v>
      </c>
      <c r="DA30" s="204" t="str">
        <f>IF(AX38="","",AX38)</f>
        <v/>
      </c>
      <c r="DB30" s="204" t="str">
        <f>IF(BB38="","",BB38)</f>
        <v/>
      </c>
      <c r="DC30" s="205"/>
      <c r="DD30" s="205"/>
      <c r="DE30" s="205"/>
      <c r="DF30" s="205"/>
      <c r="DG30" s="208"/>
    </row>
    <row r="31" spans="1:111" s="61" customFormat="1" ht="17.100000000000001" customHeight="1">
      <c r="C31" s="123"/>
      <c r="I31" s="123"/>
      <c r="O31" s="123"/>
      <c r="U31" s="123"/>
      <c r="AA31" s="123"/>
      <c r="AC31" s="123"/>
      <c r="AI31" s="123"/>
      <c r="AK31" s="123"/>
      <c r="AQ31" s="123"/>
      <c r="AW31" s="123"/>
      <c r="BC31" s="123"/>
      <c r="BE31" s="65"/>
      <c r="BI31" s="123"/>
      <c r="BO31" s="123"/>
      <c r="BU31" s="123"/>
      <c r="CA31" s="123"/>
      <c r="CC31" s="123"/>
      <c r="CI31" s="123"/>
      <c r="CY31" s="51" t="s">
        <v>578</v>
      </c>
      <c r="CZ31" s="51">
        <f>BL29</f>
        <v>0</v>
      </c>
      <c r="DA31" s="204" t="str">
        <f>IF(BJ38="","",BJ38)</f>
        <v/>
      </c>
      <c r="DB31" s="204" t="str">
        <f>IF(BN38="","",BN38)</f>
        <v/>
      </c>
      <c r="DC31" s="205"/>
      <c r="DD31" s="205"/>
      <c r="DE31" s="205"/>
      <c r="DF31" s="205"/>
      <c r="DG31" s="208"/>
    </row>
    <row r="32" spans="1:111" s="61" customFormat="1" ht="17.100000000000001" customHeight="1">
      <c r="A32" s="62"/>
      <c r="B32" s="62"/>
      <c r="C32" s="62"/>
      <c r="D32" s="62"/>
      <c r="E32" s="62"/>
      <c r="F32" s="62"/>
      <c r="G32" s="62"/>
      <c r="H32" s="62"/>
      <c r="I32" s="62"/>
      <c r="J32" s="62"/>
      <c r="K32" s="62"/>
      <c r="L32" s="62"/>
      <c r="M32" s="62"/>
      <c r="N32" s="62"/>
      <c r="O32" s="62"/>
      <c r="Q32" s="62"/>
      <c r="R32" s="62"/>
      <c r="S32" s="62"/>
      <c r="T32" s="62"/>
      <c r="U32" s="62"/>
      <c r="V32" s="62"/>
      <c r="W32" s="62"/>
      <c r="X32" s="62"/>
      <c r="Y32" s="62"/>
      <c r="Z32" s="62"/>
      <c r="AA32" s="62"/>
      <c r="AB32" s="62"/>
      <c r="AC32" s="62"/>
      <c r="AD32" s="62"/>
      <c r="AE32" s="62"/>
      <c r="AF32" s="62"/>
      <c r="AG32" s="62"/>
      <c r="AH32" s="62"/>
      <c r="AI32" s="62"/>
      <c r="AJ32" s="62"/>
      <c r="AK32" s="62"/>
      <c r="AL32" s="62"/>
      <c r="AM32" s="62"/>
      <c r="AO32" s="62"/>
      <c r="AP32" s="62"/>
      <c r="AQ32" s="62"/>
      <c r="AR32" s="62"/>
      <c r="AS32" s="62"/>
      <c r="AT32" s="62"/>
      <c r="AU32" s="62"/>
      <c r="AV32" s="62"/>
      <c r="AW32" s="62"/>
      <c r="AX32" s="62"/>
      <c r="AY32" s="62"/>
      <c r="AZ32" s="62"/>
      <c r="BA32" s="62"/>
      <c r="BB32" s="62"/>
      <c r="BC32" s="62"/>
      <c r="BD32" s="62"/>
      <c r="BE32" s="65"/>
      <c r="CY32" s="51" t="s">
        <v>579</v>
      </c>
      <c r="CZ32" s="51">
        <f>BX29</f>
        <v>0</v>
      </c>
      <c r="DA32" s="204" t="str">
        <f>IF(BV38="","",BV38)</f>
        <v/>
      </c>
      <c r="DB32" s="204" t="str">
        <f>IF(BZ38="","",BZ38)</f>
        <v/>
      </c>
      <c r="DC32" s="205"/>
      <c r="DD32" s="205"/>
      <c r="DE32" s="205"/>
      <c r="DF32" s="205"/>
      <c r="DG32" s="208"/>
    </row>
    <row r="33" spans="1:111" s="62" customFormat="1" ht="17.100000000000001" customHeight="1">
      <c r="D33" s="66"/>
      <c r="H33" s="66"/>
      <c r="L33" s="66"/>
      <c r="N33" s="1"/>
      <c r="V33" s="1"/>
      <c r="AN33" s="66"/>
      <c r="AR33" s="66"/>
      <c r="AV33" s="66"/>
      <c r="AZ33" s="66"/>
      <c r="BB33" s="1"/>
      <c r="BD33" s="66"/>
      <c r="BE33" s="65"/>
      <c r="CY33" s="51" t="s">
        <v>580</v>
      </c>
      <c r="CZ33" s="51">
        <f>CF29</f>
        <v>0</v>
      </c>
      <c r="DA33" s="204" t="str">
        <f>IF(CD38="","",CD38)</f>
        <v/>
      </c>
      <c r="DB33" s="204" t="str">
        <f>IF(CH38="","",CH38)</f>
        <v/>
      </c>
      <c r="DC33" s="205"/>
      <c r="DD33" s="205"/>
      <c r="DE33" s="205"/>
      <c r="DF33" s="205"/>
      <c r="DG33" s="76"/>
    </row>
    <row r="34" spans="1:111" s="61" customFormat="1">
      <c r="D34" s="63"/>
      <c r="H34" s="63"/>
      <c r="L34" s="63"/>
      <c r="R34" s="63"/>
      <c r="V34" s="63"/>
      <c r="Z34" s="63"/>
      <c r="AL34" s="63"/>
      <c r="AN34" s="63"/>
      <c r="AR34" s="63"/>
      <c r="AV34" s="63"/>
      <c r="AZ34" s="63"/>
      <c r="BD34" s="63"/>
      <c r="CY34" s="51"/>
      <c r="CZ34" s="51"/>
      <c r="DA34" s="205"/>
      <c r="DB34" s="205"/>
      <c r="DC34" s="205"/>
      <c r="DD34" s="205"/>
      <c r="DE34" s="205"/>
      <c r="DF34" s="205"/>
      <c r="DG34" s="208"/>
    </row>
    <row r="35" spans="1:111" s="76" customFormat="1" hidden="1">
      <c r="B35" s="69"/>
      <c r="D35" s="184" t="s">
        <v>149</v>
      </c>
      <c r="P35" s="184" t="s">
        <v>149</v>
      </c>
      <c r="AB35" s="184" t="s">
        <v>149</v>
      </c>
      <c r="AL35" s="69"/>
      <c r="AX35" s="69"/>
      <c r="BC35" s="184" t="s">
        <v>149</v>
      </c>
      <c r="BO35" s="184" t="s">
        <v>149</v>
      </c>
      <c r="CY35" s="51"/>
      <c r="CZ35" s="51"/>
      <c r="DA35" s="205"/>
      <c r="DB35" s="205"/>
      <c r="DC35" s="205"/>
      <c r="DD35" s="205"/>
      <c r="DE35" s="205"/>
      <c r="DF35" s="205"/>
    </row>
    <row r="36" spans="1:111" s="61" customFormat="1" hidden="1">
      <c r="C36" s="63"/>
      <c r="D36" s="185" t="s">
        <v>119</v>
      </c>
      <c r="P36" s="185" t="s">
        <v>121</v>
      </c>
      <c r="AB36" s="185" t="s">
        <v>122</v>
      </c>
      <c r="AI36" s="63"/>
      <c r="AJ36" s="63"/>
      <c r="AM36" s="63"/>
      <c r="AX36" s="63"/>
      <c r="BC36" s="185" t="s">
        <v>120</v>
      </c>
      <c r="BO36" s="185" t="s">
        <v>254</v>
      </c>
      <c r="CY36" s="51"/>
      <c r="CZ36" s="51"/>
      <c r="DA36" s="205"/>
      <c r="DB36" s="205"/>
      <c r="DC36" s="205"/>
      <c r="DD36" s="205"/>
      <c r="DE36" s="205"/>
      <c r="DF36" s="205"/>
      <c r="DG36" s="208"/>
    </row>
    <row r="37" spans="1:111" s="61" customFormat="1" ht="10.5">
      <c r="C37" s="63"/>
      <c r="D37" s="255"/>
      <c r="P37" s="255"/>
      <c r="AB37" s="255"/>
      <c r="AI37" s="63"/>
      <c r="AJ37" s="63"/>
      <c r="AM37" s="63"/>
      <c r="AX37" s="63"/>
      <c r="BC37" s="255"/>
      <c r="BO37" s="255"/>
      <c r="CY37" s="50"/>
      <c r="CZ37" s="50"/>
      <c r="DA37" s="205"/>
      <c r="DB37" s="205"/>
      <c r="DC37" s="205"/>
      <c r="DD37" s="205"/>
      <c r="DE37" s="205"/>
      <c r="DF37" s="205"/>
      <c r="DG37" s="208"/>
    </row>
    <row r="38" spans="1:111" s="134" customFormat="1" ht="198.75" customHeight="1">
      <c r="D38" s="254" t="str">
        <f ca="1">IF(COUNTBLANK(INDIRECT(CONCATENATE(D35,"抽選")))&gt;0,CONCATENATE(D35,"チーム　",D36),INDEX(INDIRECT(CONCATENATE(D35,"チーム")),MATCH(D36,INDIRECT(CONCATENATE(D35,"抽選")),0)))</f>
        <v>スマイリーズNEXT</v>
      </c>
      <c r="P38" s="254" t="e">
        <f ca="1">IF(COUNTBLANK(INDIRECT(CONCATENATE(P35,"抽選")))&gt;0,CONCATENATE(P35,"チーム　",P36),INDEX(INDIRECT(CONCATENATE(P35,"チーム")),MATCH(P36,INDIRECT(CONCATENATE(P35,"抽選")),0)))</f>
        <v>#REF!</v>
      </c>
      <c r="AB38" s="254" t="str">
        <f ca="1">IF(COUNTBLANK(INDIRECT(CONCATENATE(AB35,"抽選")))&gt;0,CONCATENATE(AB35,"チーム　",AB36),INDEX(INDIRECT(CONCATENATE(AB35,"チーム")),MATCH(AB36,INDIRECT(CONCATENATE(AB35,"抽選")),0)))</f>
        <v>Hブロック1位</v>
      </c>
      <c r="BC38" s="254" t="e">
        <f ca="1">IF(COUNTBLANK(INDIRECT(CONCATENATE(BC35,"抽選")))&gt;0,CONCATENATE(BC35,"チーム　",BC36),INDEX(INDIRECT(CONCATENATE(BC35,"チーム")),MATCH(BC36,INDIRECT(CONCATENATE(BC35,"抽選")),0)))</f>
        <v>#N/A</v>
      </c>
      <c r="BO38" s="254" t="str">
        <f ca="1">IF(COUNTBLANK(INDIRECT(CONCATENATE(BO35,"抽選")))&gt;0,CONCATENATE(BO35,"チーム　",BO36),INDEX(INDIRECT(CONCATENATE(BO35,"チーム")),MATCH(BO36,INDIRECT(CONCATENATE(BO35,"抽選")),0)))</f>
        <v/>
      </c>
      <c r="CY38" s="50"/>
      <c r="CZ38" s="50"/>
      <c r="DA38" s="205"/>
      <c r="DB38" s="205"/>
      <c r="DC38" s="205"/>
      <c r="DD38" s="205"/>
      <c r="DE38" s="205"/>
      <c r="DF38" s="205"/>
    </row>
    <row r="39" spans="1:111" s="74" customFormat="1">
      <c r="CY39" s="50"/>
      <c r="CZ39" s="50"/>
      <c r="DA39" s="50"/>
      <c r="DB39" s="50"/>
      <c r="DC39" s="50"/>
      <c r="DD39" s="50"/>
      <c r="DE39" s="50"/>
      <c r="DF39" s="50"/>
    </row>
    <row r="40" spans="1:111" s="75" customFormat="1" ht="10.5" hidden="1">
      <c r="A40" s="61"/>
      <c r="B40" s="61" t="s">
        <v>69</v>
      </c>
      <c r="C40" s="61"/>
      <c r="D40" s="61"/>
      <c r="E40" s="61"/>
      <c r="F40" s="61" t="s">
        <v>9</v>
      </c>
      <c r="G40" s="61"/>
      <c r="H40" s="61"/>
      <c r="I40" s="123"/>
      <c r="J40" s="61" t="s">
        <v>82</v>
      </c>
      <c r="K40" s="61"/>
      <c r="L40" s="61"/>
      <c r="M40" s="61"/>
      <c r="N40" s="61" t="s">
        <v>73</v>
      </c>
      <c r="O40" s="61"/>
      <c r="P40" s="61"/>
      <c r="Q40" s="61"/>
      <c r="R40" s="61" t="s">
        <v>10</v>
      </c>
      <c r="S40" s="61"/>
      <c r="T40" s="61"/>
      <c r="U40" s="61"/>
      <c r="V40" s="61" t="s">
        <v>71</v>
      </c>
      <c r="W40" s="123"/>
      <c r="X40" s="61"/>
      <c r="Y40" s="61"/>
      <c r="Z40" s="61" t="s">
        <v>81</v>
      </c>
      <c r="AA40" s="61"/>
      <c r="AB40" s="61"/>
      <c r="AC40" s="61"/>
      <c r="AD40" s="61" t="s">
        <v>101</v>
      </c>
      <c r="AE40" s="61"/>
      <c r="AF40" s="61"/>
      <c r="AG40" s="61"/>
      <c r="AH40" s="61" t="s">
        <v>77</v>
      </c>
      <c r="AI40" s="61"/>
      <c r="AJ40" s="61"/>
      <c r="AK40" s="61"/>
      <c r="AL40" s="61" t="s">
        <v>80</v>
      </c>
      <c r="AM40" s="61"/>
      <c r="AN40" s="61"/>
      <c r="AO40" s="61"/>
      <c r="AP40" s="61" t="s">
        <v>16</v>
      </c>
      <c r="AQ40" s="61"/>
      <c r="AR40" s="61"/>
      <c r="AS40" s="61"/>
      <c r="AT40" s="61" t="s">
        <v>79</v>
      </c>
      <c r="AU40" s="61"/>
      <c r="AV40" s="61"/>
      <c r="AW40" s="123"/>
      <c r="AX40" s="61" t="s">
        <v>12</v>
      </c>
      <c r="AY40" s="61"/>
      <c r="AZ40" s="61"/>
      <c r="BA40" s="61"/>
      <c r="BB40" s="61" t="s">
        <v>11</v>
      </c>
      <c r="BC40" s="61"/>
      <c r="BD40" s="183"/>
      <c r="BE40" s="183"/>
      <c r="BF40" s="75" t="s">
        <v>65</v>
      </c>
      <c r="BJ40" s="75" t="s">
        <v>17</v>
      </c>
      <c r="BN40" s="75" t="s">
        <v>19</v>
      </c>
      <c r="BR40" s="75" t="s">
        <v>68</v>
      </c>
      <c r="BV40" s="75" t="s">
        <v>75</v>
      </c>
      <c r="BZ40" s="75" t="s">
        <v>64</v>
      </c>
      <c r="CD40" s="75" t="s">
        <v>14</v>
      </c>
      <c r="CH40" s="75" t="s">
        <v>102</v>
      </c>
      <c r="CY40" s="50"/>
      <c r="CZ40" s="50"/>
      <c r="DA40" s="50"/>
      <c r="DB40" s="50"/>
      <c r="DC40" s="50"/>
      <c r="DD40" s="50"/>
      <c r="DE40" s="50"/>
      <c r="DF40" s="50"/>
    </row>
    <row r="41" spans="1:111" s="61" customFormat="1" ht="10.5">
      <c r="F41" s="48"/>
      <c r="H41" s="62"/>
      <c r="I41" s="123"/>
      <c r="V41" s="47"/>
      <c r="W41" s="123"/>
      <c r="X41" s="62"/>
      <c r="AT41" s="48"/>
      <c r="AV41" s="62"/>
      <c r="AW41" s="123"/>
      <c r="CY41" s="50"/>
      <c r="CZ41" s="50"/>
      <c r="DA41" s="50"/>
      <c r="DB41" s="50"/>
      <c r="DC41" s="50"/>
      <c r="DD41" s="50"/>
      <c r="DE41" s="50"/>
      <c r="DF41" s="50"/>
    </row>
    <row r="42" spans="1:111" s="61" customFormat="1" ht="10.5">
      <c r="A42" s="75"/>
      <c r="F42" s="48"/>
      <c r="H42" s="48"/>
      <c r="I42" s="123"/>
      <c r="Q42" s="75"/>
      <c r="V42" s="47"/>
      <c r="W42" s="123"/>
      <c r="X42" s="47"/>
      <c r="AO42" s="75"/>
      <c r="AT42" s="48"/>
      <c r="AV42" s="48"/>
      <c r="AW42" s="123"/>
      <c r="CY42" s="50"/>
      <c r="CZ42" s="50"/>
      <c r="DA42" s="50"/>
      <c r="DB42" s="50"/>
      <c r="DC42" s="50"/>
      <c r="DD42" s="50"/>
      <c r="DE42" s="50"/>
      <c r="DF42" s="50"/>
    </row>
  </sheetData>
  <mergeCells count="34">
    <mergeCell ref="B1:CF1"/>
    <mergeCell ref="G23:G27"/>
    <mergeCell ref="S23:S27"/>
    <mergeCell ref="D19:D23"/>
    <mergeCell ref="N19:N23"/>
    <mergeCell ref="W23:W27"/>
    <mergeCell ref="AF13:AQ13"/>
    <mergeCell ref="AK14:AL14"/>
    <mergeCell ref="U11:U15"/>
    <mergeCell ref="AM23:AM27"/>
    <mergeCell ref="G5:G15"/>
    <mergeCell ref="BL5:BL15"/>
    <mergeCell ref="V15:V25"/>
    <mergeCell ref="AV15:AV25"/>
    <mergeCell ref="BV15:BV25"/>
    <mergeCell ref="BQ6:CF6"/>
    <mergeCell ref="BA11:BA15"/>
    <mergeCell ref="AK10:AL10"/>
    <mergeCell ref="K23:K27"/>
    <mergeCell ref="AY23:AY27"/>
    <mergeCell ref="AD6:AS6"/>
    <mergeCell ref="AP19:AP23"/>
    <mergeCell ref="AD12:AS12"/>
    <mergeCell ref="CG23:CG27"/>
    <mergeCell ref="BW23:BW27"/>
    <mergeCell ref="CC19:CC23"/>
    <mergeCell ref="BS23:BS27"/>
    <mergeCell ref="AC19:AC23"/>
    <mergeCell ref="AG23:AG27"/>
    <mergeCell ref="BD19:BD23"/>
    <mergeCell ref="AU23:AU27"/>
    <mergeCell ref="BG23:BG27"/>
    <mergeCell ref="BN19:BN23"/>
    <mergeCell ref="BK23:BK27"/>
  </mergeCells>
  <phoneticPr fontId="2"/>
  <conditionalFormatting sqref="AK38:AL38 CC38:CD38 AV38:AX38 I38:J38 BH38:BJ38 L38:S38 A38:G38 U38:AH38 CF38:CJ38 AN38:AT38 BL38:BR38 AZ38:BF38 BT38:CA38">
    <cfRule type="expression" dxfId="100" priority="82" stopIfTrue="1">
      <formula>$BF$1&gt;0</formula>
    </cfRule>
  </conditionalFormatting>
  <printOptions horizontalCentered="1" verticalCentered="1"/>
  <pageMargins left="0.11811023622047245" right="0" top="0.31496062992125984" bottom="0.11811023622047245" header="0.23622047244094491" footer="0.27559055118110237"/>
  <pageSetup paperSize="9" scale="57" orientation="landscape" horizontalDpi="4294967294"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F6923-960B-405A-898D-3C5D60AC5287}">
  <sheetPr>
    <tabColor theme="1" tint="0.499984740745262"/>
  </sheetPr>
  <dimension ref="A1:DM42"/>
  <sheetViews>
    <sheetView view="pageBreakPreview" zoomScale="73" zoomScaleNormal="60" zoomScaleSheetLayoutView="73" workbookViewId="0">
      <selection activeCell="AM38" sqref="AM38"/>
    </sheetView>
  </sheetViews>
  <sheetFormatPr defaultColWidth="3.75" defaultRowHeight="13.5"/>
  <cols>
    <col min="1" max="1" width="3.75" style="50"/>
    <col min="2" max="29" width="3.125" style="50" customWidth="1"/>
    <col min="30" max="53" width="2.25" style="50" customWidth="1"/>
    <col min="54" max="91" width="3.125" style="50" customWidth="1"/>
    <col min="92" max="99" width="2.25" customWidth="1"/>
    <col min="100" max="107" width="2.25" style="50" customWidth="1"/>
    <col min="108" max="108" width="3.75" style="50"/>
    <col min="109" max="109" width="15" style="50" bestFit="1" customWidth="1"/>
    <col min="110" max="110" width="7.5" style="50" bestFit="1" customWidth="1"/>
    <col min="111" max="111" width="18.75" style="50" customWidth="1"/>
    <col min="112" max="112" width="20.125" style="50" customWidth="1"/>
    <col min="113" max="16384" width="3.75" style="50"/>
  </cols>
  <sheetData>
    <row r="1" spans="1:117" s="49" customFormat="1" ht="24">
      <c r="A1" s="256"/>
      <c r="B1" s="928" t="str">
        <f>CONCATENATE(参加チーム!D1," 高学年ふれあい　決勝 トーナメント 表")</f>
        <v>市民総体 第13回豊田市ドッジボール協会長杯（第17回豊田市小学生ドッジボール大会） 高学年ふれあい　決勝 トーナメント 表</v>
      </c>
      <c r="C1" s="928"/>
      <c r="D1" s="928"/>
      <c r="E1" s="928"/>
      <c r="F1" s="928"/>
      <c r="G1" s="928"/>
      <c r="H1" s="928"/>
      <c r="I1" s="928"/>
      <c r="J1" s="928"/>
      <c r="K1" s="928"/>
      <c r="L1" s="928"/>
      <c r="M1" s="928"/>
      <c r="N1" s="928"/>
      <c r="O1" s="928"/>
      <c r="P1" s="928"/>
      <c r="Q1" s="928"/>
      <c r="R1" s="928"/>
      <c r="S1" s="928"/>
      <c r="T1" s="928"/>
      <c r="U1" s="928"/>
      <c r="V1" s="928"/>
      <c r="W1" s="928"/>
      <c r="X1" s="928"/>
      <c r="Y1" s="928"/>
      <c r="Z1" s="928"/>
      <c r="AA1" s="928"/>
      <c r="AB1" s="928"/>
      <c r="AC1" s="928"/>
      <c r="AD1" s="928"/>
      <c r="AE1" s="928"/>
      <c r="AF1" s="928"/>
      <c r="AG1" s="928"/>
      <c r="AH1" s="928"/>
      <c r="AI1" s="928"/>
      <c r="AJ1" s="928"/>
      <c r="AK1" s="928"/>
      <c r="AL1" s="928"/>
      <c r="AM1" s="928"/>
      <c r="AN1" s="928"/>
      <c r="AO1" s="928"/>
      <c r="AP1" s="928"/>
      <c r="AQ1" s="928"/>
      <c r="AR1" s="928"/>
      <c r="AS1" s="928"/>
      <c r="AT1" s="928"/>
      <c r="AU1" s="928"/>
      <c r="AV1" s="928"/>
      <c r="AW1" s="928"/>
      <c r="AX1" s="928"/>
      <c r="AY1" s="928"/>
      <c r="AZ1" s="928"/>
      <c r="BA1" s="928"/>
      <c r="BB1" s="928"/>
      <c r="BC1" s="928"/>
      <c r="BD1" s="928"/>
      <c r="BE1" s="928"/>
      <c r="BF1" s="928"/>
      <c r="BG1" s="928"/>
      <c r="BH1" s="928"/>
      <c r="BI1" s="928"/>
      <c r="BJ1" s="928"/>
      <c r="BK1" s="928"/>
      <c r="BL1" s="928"/>
      <c r="BM1" s="928"/>
      <c r="BN1" s="928"/>
      <c r="BO1" s="928"/>
      <c r="BP1" s="928"/>
      <c r="BQ1" s="928"/>
      <c r="BR1" s="928"/>
      <c r="BS1" s="928"/>
      <c r="BT1" s="928"/>
      <c r="BU1" s="928"/>
      <c r="BV1" s="928"/>
      <c r="BW1" s="928"/>
      <c r="BX1" s="928"/>
      <c r="BY1" s="928"/>
      <c r="BZ1" s="928"/>
      <c r="CA1" s="928"/>
      <c r="CB1" s="928"/>
      <c r="CC1" s="928"/>
      <c r="CD1" s="928"/>
      <c r="CE1" s="928"/>
      <c r="CF1" s="928"/>
      <c r="CG1" s="256"/>
      <c r="CH1" s="256"/>
      <c r="CI1" s="256"/>
      <c r="CJ1" s="256"/>
      <c r="CK1" s="256"/>
      <c r="CL1" s="256"/>
      <c r="CM1" s="256"/>
      <c r="CN1" s="256"/>
    </row>
    <row r="2" spans="1:117" s="49" customFormat="1" ht="17.100000000000001" customHeight="1">
      <c r="B2" s="210"/>
      <c r="C2" s="210"/>
      <c r="D2" s="210"/>
      <c r="E2" s="210"/>
      <c r="F2" s="210"/>
      <c r="G2" s="210"/>
      <c r="H2" s="210"/>
      <c r="I2" s="210"/>
      <c r="J2" s="210"/>
      <c r="K2" s="210"/>
      <c r="L2" s="210"/>
      <c r="M2" s="210"/>
      <c r="N2" s="210"/>
      <c r="O2" s="210"/>
      <c r="P2" s="210"/>
      <c r="Q2" s="180"/>
      <c r="R2" s="180"/>
      <c r="S2" s="33"/>
      <c r="T2" s="33"/>
      <c r="U2" s="33"/>
      <c r="V2" s="32"/>
      <c r="W2" s="180"/>
      <c r="X2" s="123"/>
      <c r="Y2" s="180"/>
      <c r="Z2" s="180"/>
      <c r="AA2" s="180"/>
      <c r="AB2" s="180"/>
      <c r="AC2" s="210"/>
      <c r="AD2" s="210"/>
      <c r="AE2" s="210"/>
      <c r="AF2" s="210"/>
      <c r="AG2" s="210"/>
      <c r="AH2" s="210"/>
      <c r="AI2" s="210"/>
      <c r="AJ2" s="210"/>
      <c r="AK2" s="210"/>
      <c r="AL2" s="210"/>
      <c r="AM2" s="210"/>
      <c r="AN2" s="210"/>
      <c r="AO2" s="210"/>
      <c r="AP2" s="210"/>
      <c r="AQ2" s="210"/>
      <c r="AR2" s="210"/>
      <c r="AS2" s="210"/>
      <c r="AT2" s="210"/>
      <c r="AU2" s="210"/>
      <c r="AV2" s="210"/>
      <c r="AW2" s="210"/>
      <c r="AX2" s="210"/>
      <c r="AY2" s="210"/>
      <c r="AZ2" s="210"/>
      <c r="BA2" s="210"/>
      <c r="BB2" s="210"/>
      <c r="BC2" s="210"/>
      <c r="BD2" s="210"/>
      <c r="BE2" s="210"/>
      <c r="BF2" s="210"/>
      <c r="BG2" s="210"/>
      <c r="BH2" s="210"/>
      <c r="BI2" s="210"/>
      <c r="BJ2" s="211"/>
      <c r="BK2" s="211"/>
    </row>
    <row r="3" spans="1:117" s="49" customFormat="1" ht="27" customHeight="1">
      <c r="B3" s="210"/>
      <c r="C3" s="210"/>
      <c r="D3" s="210"/>
      <c r="BY3" s="212" t="s">
        <v>657</v>
      </c>
      <c r="DE3" s="181"/>
      <c r="DF3" s="182" t="s">
        <v>90</v>
      </c>
      <c r="DG3" s="51" t="s">
        <v>5</v>
      </c>
      <c r="DH3" s="51" t="s">
        <v>5</v>
      </c>
      <c r="DI3" s="50"/>
      <c r="DJ3" s="50"/>
      <c r="DK3" s="50"/>
      <c r="DL3" s="50"/>
    </row>
    <row r="4" spans="1:117" s="49" customFormat="1" ht="17.100000000000001" customHeight="1">
      <c r="B4" s="210"/>
      <c r="C4" s="210"/>
      <c r="D4" s="210"/>
      <c r="Q4" s="210"/>
      <c r="R4" s="210"/>
      <c r="S4" s="210"/>
      <c r="T4" s="210"/>
      <c r="U4" s="210"/>
      <c r="V4" s="210"/>
      <c r="W4" s="210"/>
      <c r="X4" s="210"/>
      <c r="Y4" s="210"/>
      <c r="Z4" s="210"/>
      <c r="AA4" s="210"/>
      <c r="AB4" s="210"/>
      <c r="AC4" s="180"/>
      <c r="AD4" s="180"/>
      <c r="AE4" s="180"/>
      <c r="AF4" s="180"/>
      <c r="AG4" s="123"/>
      <c r="AH4" s="180"/>
      <c r="AI4" s="180"/>
      <c r="AJ4" s="180"/>
      <c r="AK4" s="180"/>
      <c r="AL4" s="180"/>
      <c r="AM4" s="180"/>
      <c r="AN4" s="180"/>
      <c r="AO4" s="180"/>
      <c r="AP4" s="180"/>
      <c r="AQ4" s="180"/>
      <c r="AR4" s="180"/>
      <c r="AS4" s="180"/>
      <c r="AT4" s="180"/>
      <c r="AU4" s="180"/>
      <c r="AV4" s="180"/>
      <c r="AX4" s="210"/>
      <c r="AY4" s="210"/>
      <c r="AZ4" s="210"/>
      <c r="BA4" s="210"/>
      <c r="BB4" s="210"/>
      <c r="BC4" s="210"/>
      <c r="BD4" s="210"/>
      <c r="BE4" s="210"/>
      <c r="BF4" s="210"/>
      <c r="BG4" s="210"/>
      <c r="BH4" s="210"/>
      <c r="BI4" s="210"/>
      <c r="BJ4" s="210"/>
      <c r="BK4" s="211"/>
      <c r="BL4" s="211"/>
      <c r="DE4" s="51"/>
      <c r="DF4" s="51"/>
      <c r="DG4" s="204" t="e">
        <f>IF(#REF!="","",#REF!)</f>
        <v>#REF!</v>
      </c>
      <c r="DH4" s="204" t="str">
        <f>IF(X2="","",X2)</f>
        <v/>
      </c>
      <c r="DI4" s="205"/>
      <c r="DJ4" s="205"/>
      <c r="DK4" s="205"/>
      <c r="DL4" s="205"/>
      <c r="DM4" s="206"/>
    </row>
    <row r="5" spans="1:117" s="49" customFormat="1" ht="17.100000000000001" customHeight="1">
      <c r="B5" s="210"/>
      <c r="C5" s="210"/>
      <c r="D5" s="210"/>
      <c r="Q5" s="210"/>
      <c r="R5" s="210"/>
      <c r="S5" s="210"/>
      <c r="T5" s="210"/>
      <c r="U5" s="210"/>
      <c r="V5" s="210"/>
      <c r="W5" s="210"/>
      <c r="X5" s="210"/>
      <c r="Y5" s="210"/>
      <c r="Z5" s="210"/>
      <c r="AA5" s="210"/>
      <c r="AB5" s="210"/>
      <c r="AC5" s="180"/>
      <c r="AD5" s="180"/>
      <c r="AJ5" s="215" t="s">
        <v>258</v>
      </c>
      <c r="AV5" s="213"/>
      <c r="AX5" s="214"/>
      <c r="AY5" s="210"/>
      <c r="AZ5" s="210"/>
      <c r="BA5" s="210"/>
      <c r="BB5" s="210"/>
      <c r="BC5" s="210"/>
      <c r="BD5" s="210"/>
      <c r="BE5" s="210"/>
      <c r="BF5" s="210"/>
      <c r="BG5" s="210"/>
      <c r="BH5" s="210"/>
      <c r="BI5" s="210"/>
      <c r="BJ5" s="210"/>
      <c r="BK5" s="211"/>
      <c r="BL5" s="211"/>
      <c r="BW5" s="49" t="s">
        <v>259</v>
      </c>
      <c r="DE5" s="51"/>
      <c r="DF5" s="51"/>
      <c r="DG5" s="204" t="e">
        <f>IF(#REF!="","",#REF!)</f>
        <v>#REF!</v>
      </c>
      <c r="DH5" s="204" t="str">
        <f>IF(AB4="","",AB4)</f>
        <v/>
      </c>
      <c r="DI5" s="205"/>
      <c r="DJ5" s="205"/>
      <c r="DK5" s="205"/>
      <c r="DL5" s="205"/>
      <c r="DM5" s="206"/>
    </row>
    <row r="6" spans="1:117" s="75" customFormat="1" ht="17.100000000000001" customHeight="1">
      <c r="B6" s="61"/>
      <c r="C6" s="61"/>
      <c r="D6" s="61"/>
      <c r="N6" s="49"/>
      <c r="O6" s="49"/>
      <c r="P6" s="49"/>
      <c r="Q6" s="210"/>
      <c r="R6" s="210"/>
      <c r="S6" s="210"/>
      <c r="T6" s="210"/>
      <c r="U6" s="210"/>
      <c r="V6" s="210"/>
      <c r="W6" s="210"/>
      <c r="X6" s="210"/>
      <c r="Y6" s="210"/>
      <c r="Z6" s="210"/>
      <c r="AA6" s="210"/>
      <c r="AB6" s="210"/>
      <c r="AC6" s="180"/>
      <c r="AD6" s="180"/>
      <c r="AE6" s="180"/>
      <c r="AJ6" s="934" t="e">
        <f ca="1">IF(OR(P9="",BO9=""),"",IF(P9&gt;BO9,M8,BR8))</f>
        <v>#N/A</v>
      </c>
      <c r="AK6" s="935"/>
      <c r="AL6" s="935"/>
      <c r="AM6" s="935"/>
      <c r="AN6" s="935"/>
      <c r="AO6" s="935"/>
      <c r="AP6" s="935"/>
      <c r="AQ6" s="935"/>
      <c r="AR6" s="935"/>
      <c r="AS6" s="935"/>
      <c r="AT6" s="935"/>
      <c r="AU6" s="935"/>
      <c r="AV6" s="935"/>
      <c r="AW6" s="935"/>
      <c r="AX6" s="935"/>
      <c r="AY6" s="936"/>
      <c r="AZ6" s="210"/>
      <c r="BA6" s="210"/>
      <c r="BB6" s="210"/>
      <c r="BC6" s="210"/>
      <c r="BD6" s="210"/>
      <c r="BE6" s="210"/>
      <c r="BF6" s="210"/>
      <c r="BG6" s="210"/>
      <c r="BH6" s="210"/>
      <c r="BI6" s="210"/>
      <c r="BJ6" s="210"/>
      <c r="BK6" s="211"/>
      <c r="BL6" s="211"/>
      <c r="BM6" s="49"/>
      <c r="BN6" s="49"/>
      <c r="BO6" s="49"/>
      <c r="BP6" s="49"/>
      <c r="BQ6" s="49"/>
      <c r="BW6" s="934" t="e">
        <f ca="1">IF(OR(P9="",BO9=""),"",IF(P9&lt;BO9,M8,BR8))</f>
        <v>#N/A</v>
      </c>
      <c r="BX6" s="935"/>
      <c r="BY6" s="935"/>
      <c r="BZ6" s="935"/>
      <c r="CA6" s="935"/>
      <c r="CB6" s="935"/>
      <c r="CC6" s="935"/>
      <c r="CD6" s="935"/>
      <c r="CE6" s="935"/>
      <c r="CF6" s="935"/>
      <c r="CG6" s="935"/>
      <c r="CH6" s="936"/>
      <c r="CI6" s="257"/>
      <c r="CJ6" s="257"/>
      <c r="CK6" s="257"/>
      <c r="CL6" s="257"/>
      <c r="DE6" s="51" t="s">
        <v>57</v>
      </c>
      <c r="DF6" s="51" t="s">
        <v>666</v>
      </c>
      <c r="DG6" s="204" t="e">
        <f ca="1">IF(M8="","",M8)</f>
        <v>#N/A</v>
      </c>
      <c r="DH6" s="204" t="e">
        <f ca="1">IF(BR8="","",BR8)</f>
        <v>#N/A</v>
      </c>
      <c r="DI6" s="205"/>
      <c r="DJ6" s="205"/>
      <c r="DK6" s="205"/>
      <c r="DL6" s="205"/>
      <c r="DM6" s="207"/>
    </row>
    <row r="7" spans="1:117" s="75" customFormat="1" ht="17.100000000000001" customHeight="1">
      <c r="O7" s="62"/>
      <c r="P7" s="62"/>
      <c r="Q7" s="62"/>
      <c r="R7" s="76"/>
      <c r="W7" s="61"/>
      <c r="X7" s="61"/>
      <c r="Y7" s="61"/>
      <c r="Z7" s="61"/>
      <c r="AA7" s="61"/>
      <c r="AB7" s="61"/>
      <c r="AC7" s="62"/>
      <c r="AD7" s="62"/>
      <c r="AE7" s="62"/>
      <c r="AF7" s="62"/>
      <c r="AG7" s="123"/>
      <c r="AH7" s="62"/>
      <c r="AI7" s="62"/>
      <c r="AJ7" s="62"/>
      <c r="AK7" s="62"/>
      <c r="AL7" s="62"/>
      <c r="AM7" s="62"/>
      <c r="AN7" s="62"/>
      <c r="AO7" s="62"/>
      <c r="AP7" s="62"/>
      <c r="AQ7" s="62"/>
      <c r="AR7" s="62"/>
      <c r="AS7" s="62"/>
      <c r="AT7" s="62"/>
      <c r="AU7" s="62"/>
      <c r="AV7" s="62"/>
      <c r="AX7" s="61"/>
      <c r="AY7" s="61"/>
      <c r="AZ7" s="61"/>
      <c r="BA7" s="61"/>
      <c r="BB7" s="61"/>
      <c r="BG7" s="61"/>
      <c r="BH7" s="61"/>
      <c r="BI7" s="61"/>
      <c r="BM7" s="62"/>
      <c r="BN7" s="62"/>
      <c r="BO7" s="62"/>
      <c r="BP7" s="76"/>
      <c r="DE7" s="51"/>
      <c r="DF7" s="51"/>
      <c r="DG7" s="204"/>
      <c r="DH7" s="204"/>
      <c r="DI7" s="205"/>
      <c r="DJ7" s="205"/>
      <c r="DK7" s="205"/>
      <c r="DL7" s="205"/>
      <c r="DM7" s="207"/>
    </row>
    <row r="8" spans="1:117" s="75" customFormat="1" ht="17.100000000000001" customHeight="1">
      <c r="M8" s="929" t="e">
        <f ca="1">IF(OR(D16="",Z16=""),"",IF(D16&lt;Z16,AA38,C38))</f>
        <v>#N/A</v>
      </c>
      <c r="O8" s="76"/>
      <c r="P8" s="76"/>
      <c r="Q8" s="76"/>
      <c r="R8" s="76"/>
      <c r="W8" s="61"/>
      <c r="X8" s="61"/>
      <c r="Y8" s="61"/>
      <c r="Z8" s="61"/>
      <c r="AA8" s="61"/>
      <c r="AB8" s="61"/>
      <c r="AC8" s="61"/>
      <c r="AD8" s="61"/>
      <c r="AE8" s="61"/>
      <c r="AF8" s="61"/>
      <c r="AV8" s="61"/>
      <c r="AX8" s="61"/>
      <c r="AY8" s="61"/>
      <c r="AZ8" s="61"/>
      <c r="BA8" s="61"/>
      <c r="BB8" s="61"/>
      <c r="BG8" s="61"/>
      <c r="BH8" s="61"/>
      <c r="BI8" s="61"/>
      <c r="BM8" s="76"/>
      <c r="BN8" s="76"/>
      <c r="BO8" s="76"/>
      <c r="BP8" s="76"/>
      <c r="BR8" s="929" t="e">
        <f ca="1">IF(OR(BD16="",BZ16=""),"",IF(BD16&gt;BZ16,BC38,CA38))</f>
        <v>#N/A</v>
      </c>
      <c r="DE8" s="51" t="s">
        <v>253</v>
      </c>
      <c r="DF8" s="51">
        <f>AQ14</f>
        <v>0</v>
      </c>
      <c r="DG8" s="204" t="str">
        <f>IF(AA11="","",AA11)</f>
        <v/>
      </c>
      <c r="DH8" s="204" t="str">
        <f>IF(BG11="","",BG11)</f>
        <v/>
      </c>
      <c r="DI8" s="205"/>
      <c r="DJ8" s="205"/>
      <c r="DK8" s="205"/>
      <c r="DL8" s="205"/>
      <c r="DM8" s="207"/>
    </row>
    <row r="9" spans="1:117" s="75" customFormat="1" ht="17.100000000000001" customHeight="1">
      <c r="M9" s="932"/>
      <c r="O9" s="60"/>
      <c r="P9" s="253" t="e">
        <f ca="1">IF(ISBLANK(VLOOKUP(AQ10,INDIRECT(CONCATENATE(MID(AQ10,1,1),"トーナメント得点")),3,FALSE)),"",VLOOKUP(AQ10,INDIRECT(CONCATENATE(MID(AQ10,1,1),"トーナメント得点")),3,FALSE))</f>
        <v>#N/A</v>
      </c>
      <c r="Q9" s="60"/>
      <c r="R9" s="61"/>
      <c r="S9" s="60"/>
      <c r="T9" s="60" t="str">
        <f>IF(OR(Q8="",BO8=""),"",IF(Q8&gt;BO8,1,0))</f>
        <v/>
      </c>
      <c r="U9" s="61"/>
      <c r="W9" s="61"/>
      <c r="X9" s="61"/>
      <c r="Z9" s="61"/>
      <c r="AA9" s="61"/>
      <c r="AB9" s="61"/>
      <c r="AC9" s="61"/>
      <c r="AD9" s="61"/>
      <c r="AE9" s="61"/>
      <c r="AF9" s="61"/>
      <c r="AG9" s="61"/>
      <c r="AR9" s="61"/>
      <c r="AS9" s="61"/>
      <c r="AT9" s="61"/>
      <c r="AU9" s="61"/>
      <c r="AV9" s="48"/>
      <c r="BA9" s="61"/>
      <c r="BB9" s="61"/>
      <c r="BC9" s="60"/>
      <c r="BD9" s="60"/>
      <c r="BE9" s="60"/>
      <c r="BF9" s="48"/>
      <c r="BG9" s="61"/>
      <c r="BI9" s="61"/>
      <c r="BJ9" s="61"/>
      <c r="BK9" s="183"/>
      <c r="BL9" s="183"/>
      <c r="BM9" s="60"/>
      <c r="BN9" s="60"/>
      <c r="BO9" s="253" t="e">
        <f ca="1">IF(ISBLANK(VLOOKUP(AQ10,INDIRECT(CONCATENATE(MID(AQ10,1,1),"トーナメント得点")),6,FALSE)),"",VLOOKUP(AQ10,INDIRECT(CONCATENATE(MID(AQ10,1,1),"トーナメント得点")),6,FALSE))</f>
        <v>#N/A</v>
      </c>
      <c r="BR9" s="932"/>
      <c r="DE9" s="51"/>
      <c r="DF9" s="51"/>
      <c r="DG9" s="204" t="e">
        <f>IF(#REF!="","",#REF!)</f>
        <v>#REF!</v>
      </c>
      <c r="DH9" s="204" t="str">
        <f>IF(BG12="","",BG12)</f>
        <v/>
      </c>
      <c r="DI9" s="205"/>
      <c r="DJ9" s="205"/>
      <c r="DK9" s="205"/>
      <c r="DL9" s="205"/>
      <c r="DM9" s="207"/>
    </row>
    <row r="10" spans="1:117" s="49" customFormat="1" ht="17.100000000000001" customHeight="1">
      <c r="G10" s="31"/>
      <c r="H10" s="31"/>
      <c r="I10" s="31"/>
      <c r="J10" s="31"/>
      <c r="L10" s="1"/>
      <c r="M10" s="932"/>
      <c r="N10" s="31"/>
      <c r="O10" s="31"/>
      <c r="P10" s="31"/>
      <c r="Q10" s="31"/>
      <c r="R10" s="31"/>
      <c r="S10" s="31"/>
      <c r="AQ10" s="922" t="s">
        <v>666</v>
      </c>
      <c r="AR10" s="922"/>
      <c r="BC10" s="31"/>
      <c r="BD10" s="31"/>
      <c r="BE10" s="31"/>
      <c r="BG10" s="31"/>
      <c r="BH10" s="31"/>
      <c r="BJ10" s="211"/>
      <c r="BK10" s="211"/>
      <c r="BR10" s="932"/>
      <c r="DE10" s="51" t="s">
        <v>644</v>
      </c>
      <c r="DF10" s="51" t="s">
        <v>662</v>
      </c>
      <c r="DG10" s="204" t="str">
        <f ca="1">IF(C38="","",C38)</f>
        <v>Bブロック1位</v>
      </c>
      <c r="DH10" s="204" t="e">
        <f ca="1">IF(AA38="","",AA38)</f>
        <v>#N/A</v>
      </c>
      <c r="DI10" s="205"/>
      <c r="DJ10" s="205"/>
      <c r="DK10" s="205"/>
      <c r="DL10" s="205"/>
      <c r="DM10" s="206"/>
    </row>
    <row r="11" spans="1:117" s="75" customFormat="1" ht="17.100000000000001" customHeight="1">
      <c r="G11" s="61"/>
      <c r="H11" s="61"/>
      <c r="I11" s="61"/>
      <c r="J11" s="61"/>
      <c r="L11" s="61"/>
      <c r="M11" s="932"/>
      <c r="N11" s="61"/>
      <c r="O11" s="61"/>
      <c r="P11" s="61"/>
      <c r="Q11" s="61"/>
      <c r="R11" s="61"/>
      <c r="S11" s="61"/>
      <c r="T11" s="61"/>
      <c r="AA11" s="919"/>
      <c r="AB11" s="61"/>
      <c r="AD11" s="61"/>
      <c r="AE11" s="61"/>
      <c r="AF11" s="61"/>
      <c r="AY11" s="61"/>
      <c r="AZ11" s="61"/>
      <c r="BB11" s="61"/>
      <c r="BC11" s="61"/>
      <c r="BE11" s="61"/>
      <c r="BG11" s="919"/>
      <c r="BH11" s="61"/>
      <c r="BJ11" s="183"/>
      <c r="BK11" s="183"/>
      <c r="BR11" s="932"/>
      <c r="DE11" s="51" t="s">
        <v>645</v>
      </c>
      <c r="DF11" s="51" t="s">
        <v>663</v>
      </c>
      <c r="DG11" s="204" t="str">
        <f ca="1">IF(BC38="","",BC38)</f>
        <v>Bブロック2位</v>
      </c>
      <c r="DH11" s="204" t="str">
        <f ca="1">IF(CA38="","",CA38)</f>
        <v>Dブロック1位</v>
      </c>
      <c r="DI11" s="205"/>
      <c r="DJ11" s="205"/>
      <c r="DK11" s="205"/>
      <c r="DL11" s="205"/>
      <c r="DM11" s="207"/>
    </row>
    <row r="12" spans="1:117" s="75" customFormat="1" ht="17.100000000000001" customHeight="1">
      <c r="G12" s="62"/>
      <c r="H12" s="62"/>
      <c r="I12" s="62"/>
      <c r="J12" s="62"/>
      <c r="L12" s="62"/>
      <c r="M12" s="932"/>
      <c r="N12" s="61"/>
      <c r="O12" s="61"/>
      <c r="P12" s="61"/>
      <c r="Q12" s="61"/>
      <c r="R12" s="61"/>
      <c r="S12" s="61"/>
      <c r="T12" s="61"/>
      <c r="Z12" s="61"/>
      <c r="AA12" s="919"/>
      <c r="AB12" s="61"/>
      <c r="AC12" s="62"/>
      <c r="AD12" s="61"/>
      <c r="AF12" s="61"/>
      <c r="AK12" s="926" t="str">
        <f>IF(OR(AC12="",BE12=""),"",IF(AC12&gt;BE12,AA11,BG11))</f>
        <v/>
      </c>
      <c r="AL12" s="926"/>
      <c r="AM12" s="926"/>
      <c r="AN12" s="926"/>
      <c r="AO12" s="926"/>
      <c r="AP12" s="926"/>
      <c r="AQ12" s="926"/>
      <c r="AR12" s="926"/>
      <c r="AS12" s="926"/>
      <c r="AT12" s="926"/>
      <c r="AU12" s="926"/>
      <c r="AV12" s="926"/>
      <c r="AW12" s="926"/>
      <c r="AX12" s="926"/>
      <c r="AY12" s="61"/>
      <c r="AZ12" s="61"/>
      <c r="BB12" s="61"/>
      <c r="BC12" s="61"/>
      <c r="BE12" s="62"/>
      <c r="BG12" s="919"/>
      <c r="BH12" s="61"/>
      <c r="BJ12" s="183"/>
      <c r="BK12" s="183"/>
      <c r="BR12" s="932"/>
      <c r="DE12" s="51" t="s">
        <v>646</v>
      </c>
      <c r="DF12" s="51">
        <f>C21</f>
        <v>0</v>
      </c>
      <c r="DG12" s="204" t="e">
        <f>IF(#REF!="","",#REF!)</f>
        <v>#REF!</v>
      </c>
      <c r="DH12" s="204" t="str">
        <f>IF(I38="","",I38)</f>
        <v/>
      </c>
      <c r="DI12" s="205"/>
      <c r="DJ12" s="205"/>
      <c r="DK12" s="205"/>
      <c r="DL12" s="205"/>
      <c r="DM12" s="207"/>
    </row>
    <row r="13" spans="1:117" s="49" customFormat="1" ht="17.100000000000001" customHeight="1">
      <c r="B13" s="31"/>
      <c r="C13" s="31"/>
      <c r="D13" s="31"/>
      <c r="E13" s="31"/>
      <c r="F13" s="31"/>
      <c r="G13" s="31"/>
      <c r="H13" s="31"/>
      <c r="I13" s="31"/>
      <c r="J13" s="31"/>
      <c r="L13" s="31"/>
      <c r="M13" s="932"/>
      <c r="N13" s="31"/>
      <c r="P13" s="31"/>
      <c r="Q13" s="31"/>
      <c r="R13" s="31"/>
      <c r="S13" s="31"/>
      <c r="T13" s="31"/>
      <c r="V13" s="31"/>
      <c r="W13" s="31"/>
      <c r="Z13" s="31"/>
      <c r="AA13" s="919"/>
      <c r="AF13" s="1"/>
      <c r="AG13" s="1"/>
      <c r="AL13" s="922"/>
      <c r="AM13" s="922"/>
      <c r="AN13" s="922"/>
      <c r="AO13" s="922"/>
      <c r="AP13" s="922"/>
      <c r="AQ13" s="922"/>
      <c r="AR13" s="922"/>
      <c r="AS13" s="922"/>
      <c r="AT13" s="922"/>
      <c r="AU13" s="922"/>
      <c r="AV13" s="922"/>
      <c r="AW13" s="922"/>
      <c r="AX13" s="31"/>
      <c r="AZ13" s="31"/>
      <c r="BB13" s="31"/>
      <c r="BC13" s="31"/>
      <c r="BE13" s="31"/>
      <c r="BG13" s="919"/>
      <c r="BH13" s="31"/>
      <c r="BJ13" s="211"/>
      <c r="BK13" s="211"/>
      <c r="BR13" s="932"/>
      <c r="DE13" s="51" t="s">
        <v>647</v>
      </c>
      <c r="DF13" s="51">
        <f>AA21</f>
        <v>0</v>
      </c>
      <c r="DG13" s="204" t="str">
        <f>IF(U38="","",U38)</f>
        <v/>
      </c>
      <c r="DH13" s="204" t="str">
        <f>IF(AG38="","",AG38)</f>
        <v/>
      </c>
      <c r="DI13" s="205"/>
      <c r="DJ13" s="205"/>
      <c r="DK13" s="205"/>
      <c r="DL13" s="205"/>
      <c r="DM13" s="206"/>
    </row>
    <row r="14" spans="1:117" s="49" customFormat="1" ht="17.100000000000001" customHeight="1">
      <c r="B14" s="31"/>
      <c r="C14" s="31"/>
      <c r="D14" s="31"/>
      <c r="E14" s="31"/>
      <c r="F14" s="31"/>
      <c r="G14" s="31"/>
      <c r="H14" s="31"/>
      <c r="I14" s="31"/>
      <c r="J14" s="31"/>
      <c r="L14" s="31"/>
      <c r="M14" s="932"/>
      <c r="N14" s="31"/>
      <c r="P14" s="31"/>
      <c r="Q14" s="31"/>
      <c r="R14" s="31"/>
      <c r="S14" s="31"/>
      <c r="T14" s="31"/>
      <c r="V14" s="31"/>
      <c r="W14" s="31"/>
      <c r="Y14" s="31"/>
      <c r="Z14" s="31"/>
      <c r="AA14" s="919"/>
      <c r="AF14" s="31"/>
      <c r="AG14" s="31"/>
      <c r="AH14" s="31"/>
      <c r="AI14" s="31"/>
      <c r="AJ14" s="31"/>
      <c r="AK14" s="31"/>
      <c r="AL14" s="31"/>
      <c r="AM14" s="31"/>
      <c r="AN14" s="31"/>
      <c r="AO14" s="31"/>
      <c r="AP14" s="31"/>
      <c r="AQ14" s="922"/>
      <c r="AR14" s="922"/>
      <c r="AS14" s="31"/>
      <c r="AT14" s="31"/>
      <c r="AU14" s="31"/>
      <c r="AV14" s="31"/>
      <c r="AW14" s="31"/>
      <c r="AX14" s="31"/>
      <c r="AZ14" s="31"/>
      <c r="BB14" s="31"/>
      <c r="BC14" s="31"/>
      <c r="BE14" s="31"/>
      <c r="BG14" s="919"/>
      <c r="BH14" s="31"/>
      <c r="BI14" s="199"/>
      <c r="BJ14" s="211"/>
      <c r="BK14" s="211"/>
      <c r="BR14" s="932"/>
      <c r="DE14" s="51" t="s">
        <v>648</v>
      </c>
      <c r="DF14" s="51">
        <f>BC21</f>
        <v>0</v>
      </c>
      <c r="DG14" s="204" t="str">
        <f>IF(AW38="","",AW38)</f>
        <v/>
      </c>
      <c r="DH14" s="204" t="str">
        <f>IF(BI38="","",BI38)</f>
        <v/>
      </c>
      <c r="DI14" s="205"/>
      <c r="DJ14" s="205"/>
      <c r="DK14" s="205"/>
      <c r="DL14" s="205"/>
      <c r="DM14" s="206"/>
    </row>
    <row r="15" spans="1:117" s="75" customFormat="1" ht="17.100000000000001" customHeight="1">
      <c r="B15" s="921"/>
      <c r="C15" s="61"/>
      <c r="D15" s="61"/>
      <c r="E15" s="61"/>
      <c r="F15" s="61"/>
      <c r="G15" s="61"/>
      <c r="H15" s="61"/>
      <c r="I15" s="61"/>
      <c r="J15" s="61"/>
      <c r="L15" s="61"/>
      <c r="M15" s="933"/>
      <c r="N15" s="61"/>
      <c r="P15" s="61"/>
      <c r="Q15" s="61"/>
      <c r="R15" s="61"/>
      <c r="S15" s="61"/>
      <c r="T15" s="61"/>
      <c r="V15" s="61"/>
      <c r="W15" s="61"/>
      <c r="Y15" s="61"/>
      <c r="AA15" s="919"/>
      <c r="AB15" s="921" t="str">
        <f>IF(OR(V20="",AG20=""),"",IF(V20&gt;AG20,U38,AG38))</f>
        <v/>
      </c>
      <c r="AD15" s="61"/>
      <c r="AE15" s="61"/>
      <c r="AF15" s="61"/>
      <c r="AG15" s="178"/>
      <c r="AT15" s="61"/>
      <c r="AU15" s="61"/>
      <c r="AV15" s="61"/>
      <c r="AW15" s="61"/>
      <c r="AY15" s="61"/>
      <c r="AZ15" s="177"/>
      <c r="BB15" s="921" t="str">
        <f>IF(OR(AX20="",BH20=""),"",IF(AX20&gt;BH20,AW38,BI38))</f>
        <v/>
      </c>
      <c r="BE15" s="61"/>
      <c r="BF15" s="178"/>
      <c r="BG15" s="919"/>
      <c r="BH15" s="61"/>
      <c r="BI15" s="177"/>
      <c r="BJ15" s="183"/>
      <c r="BK15" s="183"/>
      <c r="BR15" s="933"/>
      <c r="CB15" s="921" t="str">
        <f>IF(OR(BV20="",CG20=""),"",IF(BV20&gt;CM38CS20,BU38,CH38))</f>
        <v/>
      </c>
      <c r="DE15" s="51" t="s">
        <v>649</v>
      </c>
      <c r="DF15" s="51">
        <f>CA21</f>
        <v>0</v>
      </c>
      <c r="DG15" s="204" t="str">
        <f>IF(BU38="","",BU38)</f>
        <v/>
      </c>
      <c r="DH15" s="204" t="str">
        <f>IF(CH38="","",CH38)</f>
        <v/>
      </c>
      <c r="DI15" s="205"/>
      <c r="DJ15" s="205"/>
      <c r="DK15" s="205"/>
      <c r="DL15" s="205"/>
      <c r="DM15" s="207"/>
    </row>
    <row r="16" spans="1:117" s="75" customFormat="1" ht="17.100000000000001" customHeight="1">
      <c r="B16" s="921"/>
      <c r="C16" s="61"/>
      <c r="D16" s="253" t="e">
        <f ca="1">IF(ISBLANK(VLOOKUP(O18,INDIRECT(CONCATENATE(MID(O18,1,1),"トーナメント得点")),3,FALSE)),"",VLOOKUP(O18,INDIRECT(CONCATENATE(MID(O18,1,1),"トーナメント得点")),3,FALSE))</f>
        <v>#N/A</v>
      </c>
      <c r="E16" s="61"/>
      <c r="F16" s="61"/>
      <c r="G16" s="61"/>
      <c r="H16" s="61"/>
      <c r="I16" s="61"/>
      <c r="J16" s="61"/>
      <c r="L16" s="61"/>
      <c r="M16" s="61"/>
      <c r="N16" s="61"/>
      <c r="P16" s="61"/>
      <c r="Q16" s="61"/>
      <c r="R16" s="61"/>
      <c r="S16" s="61"/>
      <c r="T16" s="61"/>
      <c r="U16" s="61"/>
      <c r="V16" s="61"/>
      <c r="W16" s="61"/>
      <c r="X16" s="61"/>
      <c r="Y16" s="61"/>
      <c r="Z16" s="253" t="e">
        <f ca="1">IF(ISBLANK(VLOOKUP(O18,INDIRECT(CONCATENATE(MID(O18,1,1),"トーナメント得点")),6,FALSE)),"",VLOOKUP(O18,INDIRECT(CONCATENATE(MID(O18,1,1),"トーナメント得点")),6,FALSE))</f>
        <v>#N/A</v>
      </c>
      <c r="AA16" s="61"/>
      <c r="AB16" s="921"/>
      <c r="AD16" s="61"/>
      <c r="AE16" s="61"/>
      <c r="AF16" s="61"/>
      <c r="AG16" s="178"/>
      <c r="AT16" s="61"/>
      <c r="AU16" s="61"/>
      <c r="AV16" s="61"/>
      <c r="AW16" s="61"/>
      <c r="AY16" s="61"/>
      <c r="AZ16" s="177"/>
      <c r="BB16" s="921"/>
      <c r="BD16" s="253" t="e">
        <f ca="1">IF(ISBLANK(VLOOKUP(BO18,INDIRECT(CONCATENATE(MID(BO18,1,1),"トーナメント得点")),3,FALSE)),"",VLOOKUP(BO18,INDIRECT(CONCATENATE(MID(BO18,1,1),"トーナメント得点")),3,FALSE))</f>
        <v>#N/A</v>
      </c>
      <c r="BE16" s="61"/>
      <c r="BF16" s="178"/>
      <c r="BG16" s="61"/>
      <c r="BH16" s="61"/>
      <c r="BI16" s="177"/>
      <c r="BJ16" s="183"/>
      <c r="BK16" s="183"/>
      <c r="BZ16" s="253" t="e">
        <f ca="1">IF(ISBLANK(VLOOKUP(BO18,INDIRECT(CONCATENATE(MID(BO18,1,1),"トーナメント得点")),6,FALSE)),"",VLOOKUP(BO18,INDIRECT(CONCATENATE(MID(BO18,1,1),"トーナメント得点")),6,FALSE))</f>
        <v>#N/A</v>
      </c>
      <c r="CB16" s="921"/>
      <c r="DE16" s="51" t="s">
        <v>626</v>
      </c>
      <c r="DF16" s="51" t="e">
        <f>#REF!</f>
        <v>#REF!</v>
      </c>
      <c r="DG16" s="204" t="e">
        <f>IF(#REF!="","",#REF!)</f>
        <v>#REF!</v>
      </c>
      <c r="DH16" s="204" t="e">
        <f>IF(#REF!="","",#REF!)</f>
        <v>#REF!</v>
      </c>
      <c r="DI16" s="205"/>
      <c r="DJ16" s="205"/>
      <c r="DK16" s="205"/>
      <c r="DL16" s="205"/>
      <c r="DM16" s="207"/>
    </row>
    <row r="17" spans="2:117" s="49" customFormat="1" ht="17.100000000000001" customHeight="1">
      <c r="B17" s="921"/>
      <c r="C17" s="31"/>
      <c r="D17" s="31"/>
      <c r="E17" s="31"/>
      <c r="F17" s="31"/>
      <c r="G17" s="31"/>
      <c r="H17" s="31"/>
      <c r="I17" s="31"/>
      <c r="J17" s="31"/>
      <c r="L17" s="31"/>
      <c r="M17" s="31"/>
      <c r="N17" s="31"/>
      <c r="P17" s="31"/>
      <c r="Q17" s="31"/>
      <c r="R17" s="31"/>
      <c r="S17" s="31"/>
      <c r="T17" s="31"/>
      <c r="U17" s="31"/>
      <c r="V17" s="31"/>
      <c r="W17" s="31"/>
      <c r="X17" s="31"/>
      <c r="Y17" s="31"/>
      <c r="AA17" s="31"/>
      <c r="AB17" s="921"/>
      <c r="AD17" s="31"/>
      <c r="AE17" s="31"/>
      <c r="AF17" s="31"/>
      <c r="AG17" s="200"/>
      <c r="AH17" s="31"/>
      <c r="AI17" s="31"/>
      <c r="AJ17" s="31"/>
      <c r="AK17" s="31"/>
      <c r="AL17" s="31"/>
      <c r="AM17" s="31"/>
      <c r="AN17" s="31"/>
      <c r="AO17" s="31"/>
      <c r="AP17" s="31"/>
      <c r="AQ17" s="31"/>
      <c r="AR17" s="31"/>
      <c r="AS17" s="31"/>
      <c r="AT17" s="31"/>
      <c r="AU17" s="31"/>
      <c r="AV17" s="31"/>
      <c r="AW17" s="31"/>
      <c r="AX17" s="31"/>
      <c r="AY17" s="31"/>
      <c r="AZ17" s="199"/>
      <c r="BB17" s="921"/>
      <c r="BD17" s="31"/>
      <c r="BE17" s="31"/>
      <c r="BF17" s="200"/>
      <c r="BG17" s="31"/>
      <c r="BH17" s="31"/>
      <c r="BI17" s="199"/>
      <c r="BJ17" s="211"/>
      <c r="BK17" s="211"/>
      <c r="CB17" s="921"/>
      <c r="DE17" s="51" t="s">
        <v>627</v>
      </c>
      <c r="DF17" s="51">
        <f>I25</f>
        <v>0</v>
      </c>
      <c r="DG17" s="204" t="str">
        <f>IF(F38="","",F38)</f>
        <v/>
      </c>
      <c r="DH17" s="204" t="str">
        <f>IF(L38="","",L38)</f>
        <v/>
      </c>
      <c r="DI17" s="205"/>
      <c r="DJ17" s="205"/>
      <c r="DK17" s="205"/>
      <c r="DL17" s="205"/>
      <c r="DM17" s="206"/>
    </row>
    <row r="18" spans="2:117" s="75" customFormat="1" ht="17.100000000000001" customHeight="1">
      <c r="B18" s="921"/>
      <c r="C18" s="61"/>
      <c r="D18" s="61"/>
      <c r="E18" s="61"/>
      <c r="F18" s="61"/>
      <c r="G18" s="61"/>
      <c r="H18" s="61"/>
      <c r="I18" s="61"/>
      <c r="J18" s="61"/>
      <c r="L18" s="61"/>
      <c r="M18" s="61"/>
      <c r="N18" s="61"/>
      <c r="O18" s="49" t="s">
        <v>662</v>
      </c>
      <c r="P18" s="61"/>
      <c r="Q18" s="61"/>
      <c r="R18" s="61"/>
      <c r="S18" s="61"/>
      <c r="T18" s="61"/>
      <c r="U18" s="61"/>
      <c r="V18" s="61"/>
      <c r="W18" s="61"/>
      <c r="X18" s="61"/>
      <c r="Y18" s="61"/>
      <c r="AA18" s="61"/>
      <c r="AB18" s="921"/>
      <c r="AD18" s="61"/>
      <c r="AE18" s="61"/>
      <c r="AF18" s="61"/>
      <c r="AG18" s="178"/>
      <c r="AH18" s="61"/>
      <c r="AI18" s="61"/>
      <c r="AJ18" s="61"/>
      <c r="AK18" s="61"/>
      <c r="AL18" s="61"/>
      <c r="AM18" s="61"/>
      <c r="AN18" s="61"/>
      <c r="AO18" s="61"/>
      <c r="AP18" s="61"/>
      <c r="AQ18" s="61"/>
      <c r="AR18" s="61"/>
      <c r="AS18" s="61"/>
      <c r="AT18" s="61"/>
      <c r="AU18" s="61"/>
      <c r="AV18" s="61"/>
      <c r="AW18" s="61"/>
      <c r="AX18" s="61"/>
      <c r="AY18" s="61"/>
      <c r="AZ18" s="177"/>
      <c r="BB18" s="921"/>
      <c r="BD18" s="61"/>
      <c r="BE18" s="61"/>
      <c r="BF18" s="178"/>
      <c r="BG18" s="61"/>
      <c r="BH18" s="61"/>
      <c r="BI18" s="177"/>
      <c r="BJ18" s="183"/>
      <c r="BK18" s="183"/>
      <c r="BO18" s="49" t="s">
        <v>663</v>
      </c>
      <c r="BP18" s="49"/>
      <c r="CB18" s="921"/>
      <c r="DE18" s="51" t="s">
        <v>628</v>
      </c>
      <c r="DF18" s="51">
        <f>U25</f>
        <v>0</v>
      </c>
      <c r="DG18" s="204" t="str">
        <f>IF(R38="","",R38)</f>
        <v/>
      </c>
      <c r="DH18" s="204" t="str">
        <f>IF(X38="","",X38)</f>
        <v/>
      </c>
      <c r="DI18" s="205"/>
      <c r="DJ18" s="205"/>
      <c r="DK18" s="205"/>
      <c r="DL18" s="205"/>
      <c r="DM18" s="207"/>
    </row>
    <row r="19" spans="2:117" s="75" customFormat="1" ht="17.100000000000001" customHeight="1">
      <c r="B19" s="921"/>
      <c r="C19" s="61"/>
      <c r="D19" s="61"/>
      <c r="E19" s="61"/>
      <c r="F19" s="61"/>
      <c r="G19" s="61"/>
      <c r="H19" s="61"/>
      <c r="I19" s="61"/>
      <c r="J19" s="921" t="str">
        <f>IF(OR(F24="",L24=""),"",IF(F24&gt;L24,F38,L38))</f>
        <v/>
      </c>
      <c r="L19" s="61"/>
      <c r="M19" s="61"/>
      <c r="N19" s="61"/>
      <c r="P19" s="61"/>
      <c r="Q19" s="61"/>
      <c r="R19" s="61"/>
      <c r="S19" s="61"/>
      <c r="T19" s="921" t="str">
        <f>IF(OR(R24="",X24=""),"",IF(R24&gt;X24,R38,X38))</f>
        <v/>
      </c>
      <c r="U19" s="61"/>
      <c r="V19" s="61"/>
      <c r="W19" s="61"/>
      <c r="X19" s="61"/>
      <c r="Y19" s="61"/>
      <c r="AA19" s="61"/>
      <c r="AB19" s="921"/>
      <c r="AD19" s="61"/>
      <c r="AF19" s="61"/>
      <c r="AG19" s="178"/>
      <c r="AH19" s="61"/>
      <c r="AI19" s="921" t="str">
        <f>IF(OR(AE24="",AK24=""),"",IF(AE24&gt;AK24,AD38,AJ38))</f>
        <v/>
      </c>
      <c r="AJ19" s="61"/>
      <c r="AK19" s="61"/>
      <c r="AL19" s="61"/>
      <c r="AM19" s="61"/>
      <c r="AN19" s="61"/>
      <c r="AO19" s="61"/>
      <c r="AP19" s="61"/>
      <c r="AQ19" s="61"/>
      <c r="AR19" s="61"/>
      <c r="AS19" s="61"/>
      <c r="AT19" s="61"/>
      <c r="AU19" s="61"/>
      <c r="AV19" s="921" t="str">
        <f>IF(OR(AT24="",AZ24=""),"",IF(AT24&gt;AZ24,AT38,AZ38))</f>
        <v/>
      </c>
      <c r="AW19" s="61"/>
      <c r="AX19" s="61"/>
      <c r="AY19" s="61"/>
      <c r="AZ19" s="177"/>
      <c r="BB19" s="921"/>
      <c r="BD19" s="61"/>
      <c r="BE19" s="61"/>
      <c r="BF19" s="178"/>
      <c r="BG19" s="61"/>
      <c r="BH19" s="61"/>
      <c r="BI19" s="177"/>
      <c r="BJ19" s="921" t="str">
        <f>IF(OR(BF24="",BL24=""),"",IF(BF24&gt;BL24,BF38,BL38))</f>
        <v/>
      </c>
      <c r="BK19" s="183"/>
      <c r="BT19" s="921" t="str">
        <f>IF(OR(BS24="",BW24=""),"",IF(BS24&gt;BW24,BR38,BX38))</f>
        <v/>
      </c>
      <c r="CB19" s="921"/>
      <c r="CI19" s="920" t="str">
        <f>IF(OR(CE24="",CK24=""),"",IF(CE24&gt;CK24,CD38,CM23))</f>
        <v/>
      </c>
      <c r="DE19" s="51" t="s">
        <v>629</v>
      </c>
      <c r="DF19" s="51">
        <f>AG25</f>
        <v>0</v>
      </c>
      <c r="DG19" s="204" t="str">
        <f>IF(AD38="","",AD38)</f>
        <v/>
      </c>
      <c r="DH19" s="204" t="str">
        <f>IF(AJ38="","",AJ38)</f>
        <v/>
      </c>
      <c r="DI19" s="205"/>
      <c r="DJ19" s="205"/>
      <c r="DK19" s="205"/>
      <c r="DL19" s="205"/>
      <c r="DM19" s="207"/>
    </row>
    <row r="20" spans="2:117" s="61" customFormat="1" ht="17.100000000000001" customHeight="1">
      <c r="H20" s="62"/>
      <c r="J20" s="921"/>
      <c r="L20" s="48"/>
      <c r="N20" s="62"/>
      <c r="T20" s="921"/>
      <c r="V20" s="62"/>
      <c r="AB20" s="47"/>
      <c r="AD20" s="62"/>
      <c r="AG20" s="62"/>
      <c r="AI20" s="921"/>
      <c r="AV20" s="921"/>
      <c r="AX20" s="62"/>
      <c r="AZ20" s="48"/>
      <c r="BB20" s="62"/>
      <c r="BH20" s="62"/>
      <c r="BJ20" s="921"/>
      <c r="BT20" s="921"/>
      <c r="BV20" s="62"/>
      <c r="CG20" s="62"/>
      <c r="CI20" s="920"/>
      <c r="DE20" s="51" t="s">
        <v>630</v>
      </c>
      <c r="DF20" s="51">
        <f>AW25</f>
        <v>0</v>
      </c>
      <c r="DG20" s="204" t="str">
        <f>IF(AT38="","",AT38)</f>
        <v/>
      </c>
      <c r="DH20" s="204" t="str">
        <f>IF(AZ38="","",AZ38)</f>
        <v/>
      </c>
      <c r="DI20" s="205"/>
      <c r="DJ20" s="205"/>
      <c r="DK20" s="205"/>
      <c r="DL20" s="205"/>
      <c r="DM20" s="208"/>
    </row>
    <row r="21" spans="2:117" s="31" customFormat="1" ht="17.100000000000001" customHeight="1">
      <c r="C21" s="1"/>
      <c r="G21" s="49"/>
      <c r="J21" s="921"/>
      <c r="L21" s="202"/>
      <c r="N21" s="202"/>
      <c r="T21" s="921"/>
      <c r="W21" s="49"/>
      <c r="AA21" s="1"/>
      <c r="AD21" s="201"/>
      <c r="AI21" s="921"/>
      <c r="AU21" s="49"/>
      <c r="AV21" s="921"/>
      <c r="AZ21" s="202"/>
      <c r="BB21" s="202"/>
      <c r="BC21" s="1"/>
      <c r="BJ21" s="921"/>
      <c r="BT21" s="921"/>
      <c r="CA21" s="1"/>
      <c r="CI21" s="920"/>
      <c r="DE21" s="51" t="s">
        <v>631</v>
      </c>
      <c r="DF21" s="51">
        <f>BI25</f>
        <v>0</v>
      </c>
      <c r="DG21" s="204" t="str">
        <f>IF(BF38="","",BF38)</f>
        <v/>
      </c>
      <c r="DH21" s="204" t="str">
        <f>IF(BL38="","",BL38)</f>
        <v/>
      </c>
      <c r="DI21" s="205"/>
      <c r="DJ21" s="205"/>
      <c r="DK21" s="205"/>
      <c r="DL21" s="205"/>
      <c r="DM21" s="209"/>
    </row>
    <row r="22" spans="2:117" s="61" customFormat="1" ht="17.100000000000001" customHeight="1">
      <c r="J22" s="921"/>
      <c r="K22" s="62"/>
      <c r="L22" s="62"/>
      <c r="M22" s="62"/>
      <c r="N22" s="62"/>
      <c r="P22" s="62"/>
      <c r="Q22" s="62"/>
      <c r="T22" s="921"/>
      <c r="AA22" s="62"/>
      <c r="AB22" s="62"/>
      <c r="AD22" s="62"/>
      <c r="AF22" s="62"/>
      <c r="AG22" s="62"/>
      <c r="AI22" s="921"/>
      <c r="AV22" s="921"/>
      <c r="AY22" s="62"/>
      <c r="AZ22" s="62"/>
      <c r="BA22" s="62"/>
      <c r="BB22" s="62"/>
      <c r="BD22" s="62"/>
      <c r="BE22" s="62"/>
      <c r="BJ22" s="921"/>
      <c r="BT22" s="921"/>
      <c r="CI22" s="920"/>
      <c r="DE22" s="51" t="s">
        <v>632</v>
      </c>
      <c r="DF22" s="51">
        <f>BU25</f>
        <v>0</v>
      </c>
      <c r="DG22" s="204" t="str">
        <f>IF(BR38="","",BR38)</f>
        <v/>
      </c>
      <c r="DH22" s="204" t="str">
        <f>IF(BX38="","",BX38)</f>
        <v/>
      </c>
      <c r="DI22" s="205"/>
      <c r="DJ22" s="205"/>
      <c r="DK22" s="205"/>
      <c r="DL22" s="205"/>
      <c r="DM22" s="208"/>
    </row>
    <row r="23" spans="2:117" s="61" customFormat="1" ht="16.5" customHeight="1">
      <c r="E23" s="920" t="str">
        <f>IF(OR(D28="",H28=""),"",IF(D28&gt;H28,D38,H38))</f>
        <v/>
      </c>
      <c r="G23" s="47"/>
      <c r="J23" s="921"/>
      <c r="K23" s="62"/>
      <c r="L23" s="62"/>
      <c r="M23" s="920"/>
      <c r="N23" s="62"/>
      <c r="P23" s="62"/>
      <c r="Q23" s="919" t="str">
        <f>IF(OR(P28="",T28=""),"",IF(P28&gt;T28,P38,T38))</f>
        <v/>
      </c>
      <c r="T23" s="921"/>
      <c r="U23" s="48"/>
      <c r="Y23" s="920" t="str">
        <f>IF(OR(P28="",T28=""),"",IF(X38="","",X38))</f>
        <v/>
      </c>
      <c r="AA23" s="62"/>
      <c r="AB23" s="62"/>
      <c r="AC23" s="919" t="str">
        <f>IF(OR(AB28="",AF28=""),"",IF(AB28&gt;AF28,AB38,AF38))</f>
        <v/>
      </c>
      <c r="AD23" s="62"/>
      <c r="AF23" s="62"/>
      <c r="AG23" s="62"/>
      <c r="AI23" s="921"/>
      <c r="AM23" s="919" t="str">
        <f>IF(OR(AJ28="",AN28=""),"",IF(AJ28&gt;AN28,AJ38,AN38))</f>
        <v/>
      </c>
      <c r="AS23" s="919" t="str">
        <f>IF(OR(AR28="",AV28=""),"",IF(AR28&gt;AV28,AR38,AV38))</f>
        <v/>
      </c>
      <c r="AU23" s="47"/>
      <c r="AV23" s="921"/>
      <c r="AY23" s="62"/>
      <c r="AZ23" s="62"/>
      <c r="BA23" s="920" t="str">
        <f>IF(OR(AR28="",AV28=""),"",IF(AZ38="","",AZ38))</f>
        <v/>
      </c>
      <c r="BB23" s="62"/>
      <c r="BD23" s="62"/>
      <c r="BE23" s="919" t="str">
        <f>IF(OR(BD28="",BH28=""),"",IF(BD28&gt;BH28,BD38,BH38))</f>
        <v/>
      </c>
      <c r="BI23" s="48"/>
      <c r="BJ23" s="921"/>
      <c r="BM23" s="920"/>
      <c r="BQ23" s="919"/>
      <c r="BT23" s="921"/>
      <c r="BY23" s="920"/>
      <c r="CC23" s="919"/>
      <c r="CI23" s="920"/>
      <c r="CM23" s="919" t="str">
        <f>IF(OR(CJ28="",CN28=""),"",IF(CJ28&gt;CN28,CJ38,CN38))</f>
        <v/>
      </c>
      <c r="DE23" s="51" t="s">
        <v>633</v>
      </c>
      <c r="DF23" s="51">
        <f>CH25</f>
        <v>0</v>
      </c>
      <c r="DG23" s="204" t="str">
        <f>IF(CD38="","",CD38)</f>
        <v/>
      </c>
      <c r="DH23" s="204" t="str">
        <f>IF(CM23="","",CM23)</f>
        <v/>
      </c>
      <c r="DI23" s="205"/>
      <c r="DJ23" s="205"/>
      <c r="DK23" s="205"/>
      <c r="DL23" s="205"/>
      <c r="DM23" s="208"/>
    </row>
    <row r="24" spans="2:117" s="61" customFormat="1" ht="17.100000000000001" customHeight="1">
      <c r="E24" s="920"/>
      <c r="F24" s="62"/>
      <c r="G24" s="47"/>
      <c r="J24" s="62"/>
      <c r="L24" s="62"/>
      <c r="M24" s="920"/>
      <c r="N24" s="47"/>
      <c r="Q24" s="919"/>
      <c r="R24" s="62"/>
      <c r="U24" s="48"/>
      <c r="X24" s="62"/>
      <c r="Y24" s="920"/>
      <c r="Z24" s="62"/>
      <c r="AC24" s="919"/>
      <c r="AD24" s="47"/>
      <c r="AE24" s="62"/>
      <c r="AH24" s="62"/>
      <c r="AI24" s="62"/>
      <c r="AJ24" s="62"/>
      <c r="AK24" s="62"/>
      <c r="AM24" s="919"/>
      <c r="AN24" s="62"/>
      <c r="AO24" s="62"/>
      <c r="AP24" s="62"/>
      <c r="AS24" s="919"/>
      <c r="AT24" s="62"/>
      <c r="AU24" s="47"/>
      <c r="AX24" s="62"/>
      <c r="AZ24" s="62"/>
      <c r="BA24" s="920"/>
      <c r="BB24" s="47"/>
      <c r="BE24" s="919"/>
      <c r="BF24" s="62"/>
      <c r="BI24" s="48"/>
      <c r="BL24" s="62"/>
      <c r="BM24" s="920"/>
      <c r="BQ24" s="919"/>
      <c r="BS24" s="62"/>
      <c r="BW24" s="62"/>
      <c r="BY24" s="920"/>
      <c r="CC24" s="919"/>
      <c r="CE24" s="62"/>
      <c r="CK24" s="62"/>
      <c r="CM24" s="919"/>
      <c r="DE24" s="51" t="s">
        <v>634</v>
      </c>
      <c r="DF24" s="51" t="e">
        <f>#REF!</f>
        <v>#REF!</v>
      </c>
      <c r="DG24" s="204" t="e">
        <f>IF(#REF!="","",#REF!)</f>
        <v>#REF!</v>
      </c>
      <c r="DH24" s="204" t="e">
        <f>IF(#REF!="","",#REF!)</f>
        <v>#REF!</v>
      </c>
      <c r="DI24" s="205"/>
      <c r="DJ24" s="205"/>
      <c r="DK24" s="205"/>
      <c r="DL24" s="205"/>
      <c r="DM24" s="208"/>
    </row>
    <row r="25" spans="2:117" s="31" customFormat="1" ht="17.100000000000001" customHeight="1">
      <c r="E25" s="920"/>
      <c r="G25" s="201"/>
      <c r="I25" s="1"/>
      <c r="K25" s="202"/>
      <c r="M25" s="920"/>
      <c r="Q25" s="919"/>
      <c r="U25" s="1"/>
      <c r="W25" s="201"/>
      <c r="Y25" s="920"/>
      <c r="AC25" s="919"/>
      <c r="AM25" s="919"/>
      <c r="AS25" s="919"/>
      <c r="AU25" s="201"/>
      <c r="AW25" s="1"/>
      <c r="AY25" s="202"/>
      <c r="BA25" s="920"/>
      <c r="BB25" s="1"/>
      <c r="BE25" s="919"/>
      <c r="BI25" s="1"/>
      <c r="BK25" s="202"/>
      <c r="BM25" s="920"/>
      <c r="BQ25" s="919"/>
      <c r="BU25" s="1"/>
      <c r="BY25" s="920"/>
      <c r="CC25" s="919"/>
      <c r="CM25" s="919"/>
      <c r="DE25" s="51" t="s">
        <v>635</v>
      </c>
      <c r="DF25" s="51">
        <f>F29</f>
        <v>0</v>
      </c>
      <c r="DG25" s="204" t="str">
        <f>IF(D38="","",D38)</f>
        <v/>
      </c>
      <c r="DH25" s="204" t="str">
        <f>IF(H38="","",H38)</f>
        <v/>
      </c>
      <c r="DI25" s="205"/>
      <c r="DJ25" s="205"/>
      <c r="DK25" s="205"/>
      <c r="DL25" s="205"/>
      <c r="DM25" s="209"/>
    </row>
    <row r="26" spans="2:117" s="61" customFormat="1" ht="17.100000000000001" customHeight="1">
      <c r="E26" s="920"/>
      <c r="G26" s="63"/>
      <c r="K26" s="48"/>
      <c r="M26" s="920"/>
      <c r="Q26" s="919"/>
      <c r="U26" s="48"/>
      <c r="W26" s="63"/>
      <c r="Y26" s="920"/>
      <c r="AC26" s="919"/>
      <c r="AE26" s="63"/>
      <c r="AM26" s="919"/>
      <c r="AS26" s="919"/>
      <c r="AU26" s="63"/>
      <c r="AY26" s="48"/>
      <c r="BA26" s="920"/>
      <c r="BE26" s="919"/>
      <c r="BI26" s="48"/>
      <c r="BK26" s="48"/>
      <c r="BM26" s="920"/>
      <c r="BQ26" s="919"/>
      <c r="BY26" s="920"/>
      <c r="CC26" s="919"/>
      <c r="CM26" s="919"/>
      <c r="DE26" s="51" t="s">
        <v>636</v>
      </c>
      <c r="DF26" s="51">
        <f>R29</f>
        <v>0</v>
      </c>
      <c r="DG26" s="204" t="str">
        <f>IF(P38="","",P38)</f>
        <v/>
      </c>
      <c r="DH26" s="204" t="str">
        <f>IF(T38="","",T38)</f>
        <v/>
      </c>
      <c r="DI26" s="205"/>
      <c r="DJ26" s="205"/>
      <c r="DK26" s="205"/>
      <c r="DL26" s="205"/>
      <c r="DM26" s="208"/>
    </row>
    <row r="27" spans="2:117" s="61" customFormat="1" ht="17.100000000000001" customHeight="1">
      <c r="C27" s="123"/>
      <c r="E27" s="920"/>
      <c r="I27" s="123"/>
      <c r="K27" s="48"/>
      <c r="M27" s="920"/>
      <c r="O27" s="123"/>
      <c r="Q27" s="919"/>
      <c r="U27" s="123"/>
      <c r="Y27" s="920"/>
      <c r="AA27" s="123"/>
      <c r="AC27" s="919"/>
      <c r="AG27" s="123"/>
      <c r="AI27" s="123"/>
      <c r="AM27" s="919"/>
      <c r="AO27" s="123"/>
      <c r="AQ27" s="123"/>
      <c r="AS27" s="919"/>
      <c r="AW27" s="123"/>
      <c r="AY27" s="48"/>
      <c r="BA27" s="920"/>
      <c r="BC27" s="123"/>
      <c r="BE27" s="919"/>
      <c r="BI27" s="123"/>
      <c r="BK27" s="48"/>
      <c r="BM27" s="920"/>
      <c r="BO27" s="123"/>
      <c r="BQ27" s="919"/>
      <c r="BU27" s="123"/>
      <c r="BY27" s="920"/>
      <c r="CA27" s="123"/>
      <c r="CC27" s="919"/>
      <c r="CG27" s="123"/>
      <c r="CI27" s="123"/>
      <c r="CM27" s="919"/>
      <c r="CO27" s="123"/>
      <c r="DE27" s="51" t="s">
        <v>637</v>
      </c>
      <c r="DF27" s="51">
        <f>AD29</f>
        <v>0</v>
      </c>
      <c r="DG27" s="204" t="str">
        <f>IF(AB38="","",AB38)</f>
        <v/>
      </c>
      <c r="DH27" s="204" t="str">
        <f>IF(AF38="","",AF38)</f>
        <v/>
      </c>
      <c r="DI27" s="205"/>
      <c r="DJ27" s="205"/>
      <c r="DK27" s="205"/>
      <c r="DL27" s="205"/>
      <c r="DM27" s="208"/>
    </row>
    <row r="28" spans="2:117" s="61" customFormat="1" ht="17.100000000000001" customHeight="1">
      <c r="C28" s="123"/>
      <c r="D28" s="62"/>
      <c r="H28" s="62"/>
      <c r="I28" s="123"/>
      <c r="L28" s="62"/>
      <c r="O28" s="123"/>
      <c r="P28" s="62"/>
      <c r="Q28" s="63"/>
      <c r="T28" s="62"/>
      <c r="U28" s="123"/>
      <c r="X28" s="62"/>
      <c r="Y28" s="63"/>
      <c r="AA28" s="123"/>
      <c r="AB28" s="62"/>
      <c r="AF28" s="62"/>
      <c r="AG28" s="123"/>
      <c r="AI28" s="123"/>
      <c r="AJ28" s="62"/>
      <c r="AN28" s="62"/>
      <c r="AO28" s="123"/>
      <c r="AQ28" s="123"/>
      <c r="AR28" s="62"/>
      <c r="AV28" s="62"/>
      <c r="AW28" s="123"/>
      <c r="AZ28" s="62"/>
      <c r="BC28" s="123"/>
      <c r="BD28" s="62"/>
      <c r="BE28" s="63"/>
      <c r="BH28" s="62"/>
      <c r="BI28" s="123"/>
      <c r="BK28" s="48"/>
      <c r="BO28" s="123"/>
      <c r="BP28" s="62"/>
      <c r="BT28" s="62"/>
      <c r="BU28" s="123"/>
      <c r="CA28" s="123"/>
      <c r="CB28" s="62"/>
      <c r="CF28" s="62"/>
      <c r="CG28" s="123"/>
      <c r="CI28" s="123"/>
      <c r="CJ28" s="62"/>
      <c r="CN28" s="62"/>
      <c r="CO28" s="123"/>
      <c r="DE28" s="51" t="s">
        <v>638</v>
      </c>
      <c r="DF28" s="51">
        <f>AL29</f>
        <v>0</v>
      </c>
      <c r="DG28" s="204" t="str">
        <f>IF(AJ38="","",AJ38)</f>
        <v/>
      </c>
      <c r="DH28" s="204" t="str">
        <f>IF(AN38="","",AN38)</f>
        <v/>
      </c>
      <c r="DI28" s="205"/>
      <c r="DJ28" s="205"/>
      <c r="DK28" s="205"/>
      <c r="DL28" s="205"/>
      <c r="DM28" s="208"/>
    </row>
    <row r="29" spans="2:117" s="31" customFormat="1" ht="17.100000000000001" customHeight="1">
      <c r="C29" s="123"/>
      <c r="F29" s="1"/>
      <c r="I29" s="123"/>
      <c r="K29" s="202"/>
      <c r="O29" s="123"/>
      <c r="Q29" s="50"/>
      <c r="R29" s="1"/>
      <c r="S29" s="202"/>
      <c r="U29" s="123"/>
      <c r="X29" s="203"/>
      <c r="Y29" s="50"/>
      <c r="AA29" s="123"/>
      <c r="AG29" s="123"/>
      <c r="AI29" s="123"/>
      <c r="AO29" s="123"/>
      <c r="AQ29" s="123"/>
      <c r="AW29" s="123"/>
      <c r="AY29" s="202"/>
      <c r="BC29" s="123"/>
      <c r="BE29" s="50"/>
      <c r="BF29" s="1"/>
      <c r="BG29" s="202"/>
      <c r="BI29" s="123"/>
      <c r="BK29" s="202"/>
      <c r="BO29" s="123"/>
      <c r="BU29" s="123"/>
      <c r="CA29" s="123"/>
      <c r="CD29" s="1"/>
      <c r="CG29" s="123"/>
      <c r="CI29" s="123"/>
      <c r="CO29" s="123"/>
      <c r="DE29" s="51" t="s">
        <v>639</v>
      </c>
      <c r="DF29" s="51">
        <f>AT29</f>
        <v>0</v>
      </c>
      <c r="DG29" s="204" t="str">
        <f>IF(AR38="","",AR38)</f>
        <v/>
      </c>
      <c r="DH29" s="204" t="str">
        <f>IF(AV38="","",AV38)</f>
        <v/>
      </c>
      <c r="DI29" s="205"/>
      <c r="DJ29" s="205"/>
      <c r="DK29" s="205"/>
      <c r="DL29" s="205"/>
      <c r="DM29" s="209"/>
    </row>
    <row r="30" spans="2:117" s="61" customFormat="1" ht="17.100000000000001" customHeight="1">
      <c r="C30" s="123"/>
      <c r="I30" s="123"/>
      <c r="K30" s="48"/>
      <c r="O30" s="123"/>
      <c r="S30" s="48"/>
      <c r="U30" s="123"/>
      <c r="AA30" s="123"/>
      <c r="AG30" s="123"/>
      <c r="AI30" s="123"/>
      <c r="AO30" s="123"/>
      <c r="AQ30" s="123"/>
      <c r="AW30" s="123"/>
      <c r="AY30" s="48"/>
      <c r="BC30" s="123"/>
      <c r="BG30" s="48"/>
      <c r="BI30" s="123"/>
      <c r="BK30" s="65"/>
      <c r="BO30" s="123"/>
      <c r="BU30" s="123"/>
      <c r="CA30" s="123"/>
      <c r="CG30" s="123"/>
      <c r="CI30" s="123"/>
      <c r="CO30" s="123"/>
      <c r="DE30" s="51" t="s">
        <v>640</v>
      </c>
      <c r="DF30" s="51">
        <f>BF29</f>
        <v>0</v>
      </c>
      <c r="DG30" s="204" t="str">
        <f>IF(BD38="","",BD38)</f>
        <v/>
      </c>
      <c r="DH30" s="204" t="str">
        <f>IF(BH38="","",BH38)</f>
        <v/>
      </c>
      <c r="DI30" s="205"/>
      <c r="DJ30" s="205"/>
      <c r="DK30" s="205"/>
      <c r="DL30" s="205"/>
      <c r="DM30" s="208"/>
    </row>
    <row r="31" spans="2:117" s="61" customFormat="1" ht="17.100000000000001" customHeight="1">
      <c r="C31" s="123"/>
      <c r="I31" s="123"/>
      <c r="O31" s="123"/>
      <c r="U31" s="123"/>
      <c r="AA31" s="123"/>
      <c r="AG31" s="123"/>
      <c r="AI31" s="123"/>
      <c r="AO31" s="123"/>
      <c r="AQ31" s="123"/>
      <c r="AW31" s="123"/>
      <c r="BC31" s="123"/>
      <c r="BI31" s="123"/>
      <c r="BK31" s="65"/>
      <c r="BO31" s="123"/>
      <c r="BU31" s="123"/>
      <c r="CA31" s="123"/>
      <c r="CG31" s="123"/>
      <c r="CI31" s="123"/>
      <c r="CO31" s="123"/>
      <c r="DE31" s="51" t="s">
        <v>641</v>
      </c>
      <c r="DF31" s="51">
        <f>BR29</f>
        <v>0</v>
      </c>
      <c r="DG31" s="204" t="str">
        <f>IF(BP38="","",BP38)</f>
        <v/>
      </c>
      <c r="DH31" s="204" t="str">
        <f>IF(BT38="","",BT38)</f>
        <v/>
      </c>
      <c r="DI31" s="205"/>
      <c r="DJ31" s="205"/>
      <c r="DK31" s="205"/>
      <c r="DL31" s="205"/>
      <c r="DM31" s="208"/>
    </row>
    <row r="32" spans="2:117" s="61" customFormat="1" ht="17.100000000000001" customHeight="1">
      <c r="B32" s="62"/>
      <c r="D32" s="62"/>
      <c r="E32" s="62"/>
      <c r="G32" s="62"/>
      <c r="H32" s="62"/>
      <c r="I32" s="62"/>
      <c r="J32" s="62"/>
      <c r="K32" s="62"/>
      <c r="L32" s="62"/>
      <c r="M32" s="62"/>
      <c r="N32" s="62"/>
      <c r="O32" s="62"/>
      <c r="P32" s="62"/>
      <c r="Q32" s="62"/>
      <c r="R32" s="62"/>
      <c r="S32" s="62"/>
      <c r="T32" s="62"/>
      <c r="U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U32" s="62"/>
      <c r="AV32" s="62"/>
      <c r="AW32" s="62"/>
      <c r="AX32" s="62"/>
      <c r="AY32" s="62"/>
      <c r="AZ32" s="62"/>
      <c r="BA32" s="62"/>
      <c r="BB32" s="62"/>
      <c r="BC32" s="62"/>
      <c r="BD32" s="62"/>
      <c r="BE32" s="62"/>
      <c r="BF32" s="62"/>
      <c r="BG32" s="62"/>
      <c r="BH32" s="62"/>
      <c r="BI32" s="62"/>
      <c r="BJ32" s="62"/>
      <c r="BK32" s="65"/>
      <c r="DE32" s="51" t="s">
        <v>642</v>
      </c>
      <c r="DF32" s="51">
        <f>CD29</f>
        <v>0</v>
      </c>
      <c r="DG32" s="204" t="str">
        <f>IF(CB38="","",CB38)</f>
        <v/>
      </c>
      <c r="DH32" s="204" t="str">
        <f>IF(CF38="","",CF38)</f>
        <v/>
      </c>
      <c r="DI32" s="205"/>
      <c r="DJ32" s="205"/>
      <c r="DK32" s="205"/>
      <c r="DL32" s="205"/>
      <c r="DM32" s="208"/>
    </row>
    <row r="33" spans="2:117" s="62" customFormat="1" ht="17.100000000000001" customHeight="1">
      <c r="D33" s="1"/>
      <c r="F33" s="66"/>
      <c r="J33" s="66"/>
      <c r="N33" s="66"/>
      <c r="R33" s="66"/>
      <c r="T33" s="1"/>
      <c r="AB33" s="1"/>
      <c r="AT33" s="66"/>
      <c r="AX33" s="66"/>
      <c r="BB33" s="66"/>
      <c r="BF33" s="66"/>
      <c r="BH33" s="1"/>
      <c r="BJ33" s="66"/>
      <c r="BK33" s="65"/>
      <c r="DE33" s="51" t="s">
        <v>643</v>
      </c>
      <c r="DF33" s="51">
        <f>CL29</f>
        <v>0</v>
      </c>
      <c r="DG33" s="204" t="str">
        <f>IF(CJ38="","",CJ38)</f>
        <v/>
      </c>
      <c r="DH33" s="204" t="str">
        <f>IF(CN38="","",CN38)</f>
        <v/>
      </c>
      <c r="DI33" s="205"/>
      <c r="DJ33" s="205"/>
      <c r="DK33" s="205"/>
      <c r="DL33" s="205"/>
      <c r="DM33" s="76"/>
    </row>
    <row r="34" spans="2:117" s="61" customFormat="1">
      <c r="F34" s="63"/>
      <c r="J34" s="63"/>
      <c r="N34" s="63"/>
      <c r="R34" s="63"/>
      <c r="X34" s="63"/>
      <c r="AB34" s="63"/>
      <c r="AF34" s="63"/>
      <c r="AR34" s="63"/>
      <c r="AT34" s="63"/>
      <c r="AX34" s="63"/>
      <c r="BB34" s="63"/>
      <c r="BF34" s="63"/>
      <c r="BJ34" s="63"/>
      <c r="DE34" s="51"/>
      <c r="DF34" s="51"/>
      <c r="DG34" s="205"/>
      <c r="DH34" s="205"/>
      <c r="DI34" s="205"/>
      <c r="DJ34" s="205"/>
      <c r="DK34" s="205"/>
      <c r="DL34" s="205"/>
      <c r="DM34" s="208"/>
    </row>
    <row r="35" spans="2:117" s="76" customFormat="1" hidden="1">
      <c r="C35" s="184" t="s">
        <v>149</v>
      </c>
      <c r="M35" s="69"/>
      <c r="AA35" s="184" t="s">
        <v>149</v>
      </c>
      <c r="BA35" s="69"/>
      <c r="BC35" s="184" t="s">
        <v>149</v>
      </c>
      <c r="BJ35" s="69"/>
      <c r="CA35" s="184" t="s">
        <v>149</v>
      </c>
      <c r="DE35" s="51"/>
      <c r="DF35" s="51"/>
      <c r="DG35" s="205"/>
      <c r="DH35" s="205"/>
      <c r="DI35" s="205"/>
      <c r="DJ35" s="205"/>
      <c r="DK35" s="205"/>
      <c r="DL35" s="205"/>
    </row>
    <row r="36" spans="2:117" s="61" customFormat="1" hidden="1">
      <c r="C36" s="185">
        <v>1</v>
      </c>
      <c r="J36" s="63"/>
      <c r="K36" s="63"/>
      <c r="N36" s="63"/>
      <c r="AA36" s="185">
        <v>3</v>
      </c>
      <c r="AX36" s="63"/>
      <c r="AY36" s="63"/>
      <c r="BB36" s="63"/>
      <c r="BC36" s="185">
        <v>2</v>
      </c>
      <c r="BJ36" s="63"/>
      <c r="CA36" s="185">
        <v>4</v>
      </c>
      <c r="DE36" s="51"/>
      <c r="DF36" s="51"/>
      <c r="DG36" s="205"/>
      <c r="DH36" s="205"/>
      <c r="DI36" s="205"/>
      <c r="DJ36" s="205"/>
      <c r="DK36" s="205"/>
      <c r="DL36" s="205"/>
      <c r="DM36" s="208"/>
    </row>
    <row r="37" spans="2:117" s="61" customFormat="1" ht="10.5">
      <c r="C37" s="255"/>
      <c r="J37" s="63"/>
      <c r="K37" s="63"/>
      <c r="N37" s="63"/>
      <c r="AA37" s="255"/>
      <c r="AX37" s="63"/>
      <c r="AY37" s="63"/>
      <c r="BB37" s="63"/>
      <c r="BC37" s="255"/>
      <c r="BJ37" s="63"/>
      <c r="CA37" s="255"/>
      <c r="DE37" s="50"/>
      <c r="DF37" s="50"/>
      <c r="DG37" s="205"/>
      <c r="DH37" s="205"/>
      <c r="DI37" s="205"/>
      <c r="DJ37" s="205"/>
      <c r="DK37" s="205"/>
      <c r="DL37" s="205"/>
      <c r="DM37" s="208"/>
    </row>
    <row r="38" spans="2:117" s="134" customFormat="1" ht="198.75" customHeight="1">
      <c r="C38" s="254" t="str">
        <f ca="1">IF(COUNTBLANK(INDIRECT(CONCATENATE(C35,"抽選")))&gt;0,CONCATENATE(C35,"チーム　",C36),INDEX(INDIRECT(CONCATENATE(C35,"チーム")),MATCH(C36,INDIRECT(CONCATENATE(C35,"抽選")),0)))</f>
        <v>Bブロック1位</v>
      </c>
      <c r="AA38" s="254" t="e">
        <f ca="1">IF(COUNTBLANK(INDIRECT(CONCATENATE(AA35,"抽選")))&gt;0,CONCATENATE(AA35,"チーム　",AA36),INDEX(INDIRECT(CONCATENATE(AA35,"チーム")),MATCH(AA36,INDIRECT(CONCATENATE(AA35,"抽選")),0)))</f>
        <v>#N/A</v>
      </c>
      <c r="BC38" s="254" t="str">
        <f ca="1">IF(COUNTBLANK(INDIRECT(CONCATENATE(BC35,"抽選")))&gt;0,CONCATENATE(BC35,"チーム　",BC36),INDEX(INDIRECT(CONCATENATE(BC35,"チーム")),MATCH(BC36,INDIRECT(CONCATENATE(BC35,"抽選")),0)))</f>
        <v>Bブロック2位</v>
      </c>
      <c r="CA38" s="254" t="str">
        <f ca="1">IF(COUNTBLANK(INDIRECT(CONCATENATE(CA35,"抽選")))&gt;0,CONCATENATE(CA35,"チーム　",CA36),INDEX(INDIRECT(CONCATENATE(CA35,"チーム")),MATCH(CA36,INDIRECT(CONCATENATE(CA35,"抽選")),0)))</f>
        <v>Dブロック1位</v>
      </c>
      <c r="DE38" s="50"/>
      <c r="DF38" s="50"/>
      <c r="DG38" s="205"/>
      <c r="DH38" s="205"/>
      <c r="DI38" s="205"/>
      <c r="DJ38" s="205"/>
      <c r="DK38" s="205"/>
      <c r="DL38" s="205"/>
    </row>
    <row r="39" spans="2:117" s="74" customFormat="1">
      <c r="DE39" s="50"/>
      <c r="DF39" s="50"/>
      <c r="DG39" s="50"/>
      <c r="DH39" s="50"/>
      <c r="DI39" s="50"/>
      <c r="DJ39" s="50"/>
      <c r="DK39" s="50"/>
      <c r="DL39" s="50"/>
    </row>
    <row r="40" spans="2:117" s="75" customFormat="1" ht="10.5" hidden="1">
      <c r="B40" s="61"/>
      <c r="C40" s="61"/>
      <c r="D40" s="61" t="s">
        <v>72</v>
      </c>
      <c r="E40" s="61"/>
      <c r="F40" s="61"/>
      <c r="G40" s="61"/>
      <c r="H40" s="61" t="s">
        <v>69</v>
      </c>
      <c r="I40" s="61"/>
      <c r="J40" s="61"/>
      <c r="K40" s="61"/>
      <c r="L40" s="61" t="s">
        <v>9</v>
      </c>
      <c r="M40" s="61"/>
      <c r="N40" s="61"/>
      <c r="O40" s="123"/>
      <c r="P40" s="61" t="s">
        <v>82</v>
      </c>
      <c r="Q40" s="61"/>
      <c r="R40" s="61"/>
      <c r="S40" s="61"/>
      <c r="T40" s="61" t="s">
        <v>73</v>
      </c>
      <c r="U40" s="61"/>
      <c r="V40" s="61"/>
      <c r="W40" s="61"/>
      <c r="X40" s="61" t="s">
        <v>10</v>
      </c>
      <c r="Y40" s="61"/>
      <c r="Z40" s="61"/>
      <c r="AA40" s="61"/>
      <c r="AB40" s="61" t="s">
        <v>71</v>
      </c>
      <c r="AC40" s="123"/>
      <c r="AD40" s="61"/>
      <c r="AE40" s="61"/>
      <c r="AF40" s="61" t="s">
        <v>81</v>
      </c>
      <c r="AG40" s="61"/>
      <c r="AH40" s="61"/>
      <c r="AI40" s="61"/>
      <c r="AJ40" s="61" t="s">
        <v>101</v>
      </c>
      <c r="AK40" s="61"/>
      <c r="AL40" s="61"/>
      <c r="AM40" s="61"/>
      <c r="AN40" s="61" t="s">
        <v>77</v>
      </c>
      <c r="AO40" s="61"/>
      <c r="AP40" s="61"/>
      <c r="AQ40" s="61"/>
      <c r="AR40" s="61" t="s">
        <v>80</v>
      </c>
      <c r="AS40" s="61"/>
      <c r="AT40" s="61"/>
      <c r="AU40" s="61"/>
      <c r="AV40" s="61" t="s">
        <v>16</v>
      </c>
      <c r="AW40" s="61"/>
      <c r="AX40" s="61"/>
      <c r="AY40" s="61"/>
      <c r="AZ40" s="61" t="s">
        <v>79</v>
      </c>
      <c r="BA40" s="61"/>
      <c r="BB40" s="61"/>
      <c r="BC40" s="123"/>
      <c r="BD40" s="61" t="s">
        <v>12</v>
      </c>
      <c r="BE40" s="61"/>
      <c r="BF40" s="61"/>
      <c r="BG40" s="61"/>
      <c r="BH40" s="61" t="s">
        <v>11</v>
      </c>
      <c r="BI40" s="61"/>
      <c r="BJ40" s="183"/>
      <c r="BK40" s="183"/>
      <c r="BL40" s="75" t="s">
        <v>65</v>
      </c>
      <c r="BP40" s="75" t="s">
        <v>17</v>
      </c>
      <c r="BT40" s="75" t="s">
        <v>19</v>
      </c>
      <c r="BX40" s="75" t="s">
        <v>68</v>
      </c>
      <c r="CB40" s="75" t="s">
        <v>75</v>
      </c>
      <c r="CF40" s="75" t="s">
        <v>64</v>
      </c>
      <c r="CJ40" s="75" t="s">
        <v>14</v>
      </c>
      <c r="CN40" s="75" t="s">
        <v>102</v>
      </c>
      <c r="DE40" s="50"/>
      <c r="DF40" s="50"/>
      <c r="DG40" s="50"/>
      <c r="DH40" s="50"/>
      <c r="DI40" s="50"/>
      <c r="DJ40" s="50"/>
      <c r="DK40" s="50"/>
      <c r="DL40" s="50"/>
    </row>
    <row r="41" spans="2:117" s="61" customFormat="1" ht="10.5">
      <c r="L41" s="48"/>
      <c r="N41" s="62"/>
      <c r="O41" s="123"/>
      <c r="AB41" s="47"/>
      <c r="AC41" s="123"/>
      <c r="AD41" s="62"/>
      <c r="AZ41" s="48"/>
      <c r="BB41" s="62"/>
      <c r="BC41" s="123"/>
      <c r="DE41" s="50"/>
      <c r="DF41" s="50"/>
      <c r="DG41" s="50"/>
      <c r="DH41" s="50"/>
      <c r="DI41" s="50"/>
      <c r="DJ41" s="50"/>
      <c r="DK41" s="50"/>
      <c r="DL41" s="50"/>
    </row>
    <row r="42" spans="2:117" s="61" customFormat="1" ht="10.5">
      <c r="G42" s="75"/>
      <c r="L42" s="48"/>
      <c r="N42" s="48"/>
      <c r="O42" s="123"/>
      <c r="W42" s="75"/>
      <c r="AB42" s="47"/>
      <c r="AC42" s="123"/>
      <c r="AD42" s="47"/>
      <c r="AU42" s="75"/>
      <c r="AZ42" s="48"/>
      <c r="BB42" s="48"/>
      <c r="BC42" s="123"/>
      <c r="DE42" s="50"/>
      <c r="DF42" s="50"/>
      <c r="DG42" s="50"/>
      <c r="DH42" s="50"/>
      <c r="DI42" s="50"/>
      <c r="DJ42" s="50"/>
      <c r="DK42" s="50"/>
      <c r="DL42" s="50"/>
    </row>
  </sheetData>
  <mergeCells count="36">
    <mergeCell ref="AJ6:AY6"/>
    <mergeCell ref="AQ10:AR10"/>
    <mergeCell ref="M8:M15"/>
    <mergeCell ref="BR8:BR15"/>
    <mergeCell ref="AB15:AB19"/>
    <mergeCell ref="T19:T23"/>
    <mergeCell ref="AA11:AA15"/>
    <mergeCell ref="AK12:AX12"/>
    <mergeCell ref="AL13:AW13"/>
    <mergeCell ref="AI19:AI23"/>
    <mergeCell ref="AV19:AV23"/>
    <mergeCell ref="BB15:BB19"/>
    <mergeCell ref="Q23:Q27"/>
    <mergeCell ref="Y23:Y27"/>
    <mergeCell ref="B15:B19"/>
    <mergeCell ref="CC23:CC27"/>
    <mergeCell ref="AQ14:AR14"/>
    <mergeCell ref="CB15:CB19"/>
    <mergeCell ref="BG11:BG15"/>
    <mergeCell ref="J19:J23"/>
    <mergeCell ref="BW6:CH6"/>
    <mergeCell ref="B1:CF1"/>
    <mergeCell ref="CM23:CM27"/>
    <mergeCell ref="AM23:AM27"/>
    <mergeCell ref="AS23:AS27"/>
    <mergeCell ref="BA23:BA27"/>
    <mergeCell ref="BE23:BE27"/>
    <mergeCell ref="BM23:BM27"/>
    <mergeCell ref="BQ23:BQ27"/>
    <mergeCell ref="BJ19:BJ23"/>
    <mergeCell ref="BT19:BT23"/>
    <mergeCell ref="CI19:CI23"/>
    <mergeCell ref="AC23:AC27"/>
    <mergeCell ref="BY23:BY27"/>
    <mergeCell ref="E23:E27"/>
    <mergeCell ref="M23:M27"/>
  </mergeCells>
  <phoneticPr fontId="2"/>
  <conditionalFormatting sqref="AZ38 BL38 BX38 CJ38 CN38 AJ38 AN38 X38 L38 T38 H38 AF38 AV38 BH38:BI38 BT38 CF38">
    <cfRule type="expression" dxfId="99" priority="32" stopIfTrue="1">
      <formula>$BL$1&gt;0</formula>
    </cfRule>
  </conditionalFormatting>
  <conditionalFormatting sqref="U38">
    <cfRule type="expression" dxfId="98" priority="30" stopIfTrue="1">
      <formula>$BL$1&gt;0</formula>
    </cfRule>
  </conditionalFormatting>
  <conditionalFormatting sqref="P38">
    <cfRule type="expression" dxfId="97" priority="29" stopIfTrue="1">
      <formula>$BL$1&gt;0</formula>
    </cfRule>
  </conditionalFormatting>
  <conditionalFormatting sqref="R38">
    <cfRule type="expression" dxfId="96" priority="28" stopIfTrue="1">
      <formula>$BL$1&gt;0</formula>
    </cfRule>
  </conditionalFormatting>
  <conditionalFormatting sqref="D38">
    <cfRule type="expression" dxfId="95" priority="27" stopIfTrue="1">
      <formula>$BL$1&gt;0</formula>
    </cfRule>
  </conditionalFormatting>
  <conditionalFormatting sqref="F38">
    <cfRule type="expression" dxfId="94" priority="26" stopIfTrue="1">
      <formula>$BL$1&gt;0</formula>
    </cfRule>
  </conditionalFormatting>
  <conditionalFormatting sqref="AB38">
    <cfRule type="expression" dxfId="93" priority="25" stopIfTrue="1">
      <formula>$BL$1&gt;0</formula>
    </cfRule>
  </conditionalFormatting>
  <conditionalFormatting sqref="AD38">
    <cfRule type="expression" dxfId="92" priority="24" stopIfTrue="1">
      <formula>$BL$1&gt;0</formula>
    </cfRule>
  </conditionalFormatting>
  <conditionalFormatting sqref="AR38">
    <cfRule type="expression" dxfId="91" priority="23" stopIfTrue="1">
      <formula>$BL$1&gt;0</formula>
    </cfRule>
  </conditionalFormatting>
  <conditionalFormatting sqref="AT38">
    <cfRule type="expression" dxfId="90" priority="22" stopIfTrue="1">
      <formula>$BL$1&gt;0</formula>
    </cfRule>
  </conditionalFormatting>
  <conditionalFormatting sqref="BD38">
    <cfRule type="expression" dxfId="89" priority="21" stopIfTrue="1">
      <formula>$BL$1&gt;0</formula>
    </cfRule>
  </conditionalFormatting>
  <conditionalFormatting sqref="BF38">
    <cfRule type="expression" dxfId="88" priority="20" stopIfTrue="1">
      <formula>$BL$1&gt;0</formula>
    </cfRule>
  </conditionalFormatting>
  <conditionalFormatting sqref="BP38">
    <cfRule type="expression" dxfId="87" priority="19" stopIfTrue="1">
      <formula>$BL$1&gt;0</formula>
    </cfRule>
  </conditionalFormatting>
  <conditionalFormatting sqref="BR38">
    <cfRule type="expression" dxfId="86" priority="18" stopIfTrue="1">
      <formula>$BL$1&gt;0</formula>
    </cfRule>
  </conditionalFormatting>
  <conditionalFormatting sqref="CB38">
    <cfRule type="expression" dxfId="85" priority="17" stopIfTrue="1">
      <formula>$BL$1&gt;0</formula>
    </cfRule>
  </conditionalFormatting>
  <conditionalFormatting sqref="CD38">
    <cfRule type="expression" dxfId="84" priority="16" stopIfTrue="1">
      <formula>$BL$1&gt;0</formula>
    </cfRule>
  </conditionalFormatting>
  <conditionalFormatting sqref="I38">
    <cfRule type="expression" dxfId="83" priority="14" stopIfTrue="1">
      <formula>$BL$1&gt;0</formula>
    </cfRule>
  </conditionalFormatting>
  <conditionalFormatting sqref="U38">
    <cfRule type="expression" dxfId="82" priority="13" stopIfTrue="1">
      <formula>$BL$1&gt;0</formula>
    </cfRule>
  </conditionalFormatting>
  <conditionalFormatting sqref="AG38">
    <cfRule type="expression" dxfId="81" priority="12" stopIfTrue="1">
      <formula>$BL$1&gt;0</formula>
    </cfRule>
  </conditionalFormatting>
  <conditionalFormatting sqref="AW38">
    <cfRule type="expression" dxfId="80" priority="11" stopIfTrue="1">
      <formula>$BL$1&gt;0</formula>
    </cfRule>
  </conditionalFormatting>
  <conditionalFormatting sqref="BI38">
    <cfRule type="expression" dxfId="79" priority="10" stopIfTrue="1">
      <formula>$BL$1&gt;0</formula>
    </cfRule>
  </conditionalFormatting>
  <conditionalFormatting sqref="BU38">
    <cfRule type="expression" dxfId="78" priority="9" stopIfTrue="1">
      <formula>$BL$1&gt;0</formula>
    </cfRule>
  </conditionalFormatting>
  <conditionalFormatting sqref="CL38">
    <cfRule type="expression" dxfId="77" priority="8" stopIfTrue="1">
      <formula>$BL$1&gt;0</formula>
    </cfRule>
  </conditionalFormatting>
  <conditionalFormatting sqref="CD38">
    <cfRule type="expression" dxfId="76" priority="7" stopIfTrue="1">
      <formula>$BL$1&gt;0</formula>
    </cfRule>
  </conditionalFormatting>
  <conditionalFormatting sqref="CJ38">
    <cfRule type="expression" dxfId="75" priority="6" stopIfTrue="1">
      <formula>$BL$1&gt;0</formula>
    </cfRule>
  </conditionalFormatting>
  <conditionalFormatting sqref="CH38">
    <cfRule type="expression" dxfId="74" priority="5" stopIfTrue="1">
      <formula>$BL$1&gt;0</formula>
    </cfRule>
  </conditionalFormatting>
  <conditionalFormatting sqref="C38">
    <cfRule type="expression" dxfId="73" priority="4" stopIfTrue="1">
      <formula>$BL$1&gt;0</formula>
    </cfRule>
  </conditionalFormatting>
  <conditionalFormatting sqref="AA38">
    <cfRule type="expression" dxfId="72" priority="3" stopIfTrue="1">
      <formula>$BL$1&gt;0</formula>
    </cfRule>
  </conditionalFormatting>
  <conditionalFormatting sqref="BC38">
    <cfRule type="expression" dxfId="71" priority="2" stopIfTrue="1">
      <formula>$BL$1&gt;0</formula>
    </cfRule>
  </conditionalFormatting>
  <conditionalFormatting sqref="CA38">
    <cfRule type="expression" dxfId="70" priority="1" stopIfTrue="1">
      <formula>$BL$1&gt;0</formula>
    </cfRule>
  </conditionalFormatting>
  <printOptions horizontalCentered="1" verticalCentered="1"/>
  <pageMargins left="0" right="0" top="0.74803149606299213" bottom="0.74803149606299213" header="0.31496062992125984" footer="0.31496062992125984"/>
  <pageSetup paperSize="9" scale="53" orientation="landscape" horizontalDpi="4294967294" verticalDpi="36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EC95B-81A4-4691-9055-D37F25F6B6C6}">
  <sheetPr>
    <tabColor theme="1" tint="0.499984740745262"/>
  </sheetPr>
  <dimension ref="B1:DY42"/>
  <sheetViews>
    <sheetView topLeftCell="A4" zoomScale="77" zoomScaleNormal="77" workbookViewId="0">
      <selection activeCell="AC41" sqref="AC41"/>
    </sheetView>
  </sheetViews>
  <sheetFormatPr defaultColWidth="3.75" defaultRowHeight="13.5"/>
  <cols>
    <col min="1" max="1" width="3.75" style="50"/>
    <col min="2" max="103" width="2.25" style="50" customWidth="1"/>
    <col min="104" max="111" width="2.25" customWidth="1"/>
    <col min="112" max="119" width="2.25" style="50" customWidth="1"/>
    <col min="120" max="120" width="3.75" style="50"/>
    <col min="121" max="121" width="15" style="50" bestFit="1" customWidth="1"/>
    <col min="122" max="122" width="7.5" style="50" bestFit="1" customWidth="1"/>
    <col min="123" max="123" width="18.75" style="50" customWidth="1"/>
    <col min="124" max="124" width="20.125" style="50" customWidth="1"/>
    <col min="125" max="16384" width="3.75" style="50"/>
  </cols>
  <sheetData>
    <row r="1" spans="2:129" s="49" customFormat="1" ht="21">
      <c r="B1" s="937" t="str">
        <f>CONCATENATE(参加チーム!D1," 低学年ファイター　決勝 トーナメント 表")</f>
        <v>市民総体 第13回豊田市ドッジボール協会長杯（第17回豊田市小学生ドッジボール大会） 低学年ファイター　決勝 トーナメント 表</v>
      </c>
      <c r="C1" s="937"/>
      <c r="D1" s="937"/>
      <c r="E1" s="937"/>
      <c r="F1" s="937"/>
      <c r="G1" s="937"/>
      <c r="H1" s="937"/>
      <c r="I1" s="937"/>
      <c r="J1" s="937"/>
      <c r="K1" s="937"/>
      <c r="L1" s="937"/>
      <c r="M1" s="937"/>
      <c r="N1" s="937"/>
      <c r="O1" s="937"/>
      <c r="P1" s="937"/>
      <c r="Q1" s="937"/>
      <c r="R1" s="937"/>
      <c r="S1" s="937"/>
      <c r="T1" s="937"/>
      <c r="U1" s="937"/>
      <c r="V1" s="937"/>
      <c r="W1" s="937"/>
      <c r="X1" s="937"/>
      <c r="Y1" s="937"/>
      <c r="Z1" s="937"/>
      <c r="AA1" s="937"/>
      <c r="AB1" s="937"/>
      <c r="AC1" s="937"/>
      <c r="AD1" s="937"/>
      <c r="AE1" s="937"/>
      <c r="AF1" s="937"/>
      <c r="AG1" s="937"/>
      <c r="AH1" s="937"/>
      <c r="AI1" s="937"/>
      <c r="AJ1" s="937"/>
      <c r="AK1" s="937"/>
      <c r="AL1" s="937"/>
      <c r="AM1" s="937"/>
      <c r="AN1" s="937"/>
      <c r="AO1" s="937"/>
      <c r="AP1" s="937"/>
      <c r="AQ1" s="937"/>
      <c r="AR1" s="937"/>
      <c r="AS1" s="937"/>
      <c r="AT1" s="937"/>
      <c r="AU1" s="937"/>
      <c r="AV1" s="937"/>
      <c r="AW1" s="937"/>
      <c r="AX1" s="937"/>
      <c r="AY1" s="937"/>
      <c r="AZ1" s="937"/>
      <c r="BA1" s="937"/>
      <c r="BB1" s="937"/>
      <c r="BC1" s="937"/>
      <c r="BD1" s="937"/>
      <c r="BE1" s="937"/>
      <c r="BF1" s="937"/>
      <c r="BG1" s="937"/>
      <c r="BH1" s="937"/>
      <c r="BI1" s="937"/>
      <c r="BJ1" s="937"/>
      <c r="BK1" s="937"/>
      <c r="BL1" s="937"/>
      <c r="BM1" s="937"/>
      <c r="BN1" s="937"/>
      <c r="BO1" s="937"/>
      <c r="BP1" s="937"/>
      <c r="BQ1" s="937"/>
      <c r="BR1" s="937"/>
      <c r="BS1" s="937"/>
      <c r="BT1" s="937"/>
      <c r="BU1" s="937"/>
      <c r="BV1" s="937"/>
      <c r="BW1" s="937"/>
      <c r="BX1" s="937"/>
      <c r="BY1" s="937"/>
      <c r="BZ1" s="937"/>
      <c r="CA1" s="937"/>
      <c r="CB1" s="937"/>
      <c r="CC1" s="937"/>
      <c r="CD1" s="937"/>
      <c r="CE1" s="937"/>
      <c r="CF1" s="937"/>
      <c r="CG1" s="937"/>
      <c r="CH1" s="937"/>
      <c r="CI1" s="937"/>
      <c r="CJ1" s="937"/>
      <c r="CK1" s="937"/>
      <c r="CL1" s="937"/>
      <c r="CM1" s="937"/>
      <c r="CN1" s="937"/>
      <c r="CO1" s="937"/>
      <c r="CP1" s="937"/>
      <c r="CQ1" s="937"/>
      <c r="CR1" s="937"/>
      <c r="CS1" s="937"/>
      <c r="CT1" s="937"/>
      <c r="CU1" s="937"/>
      <c r="CV1" s="937"/>
      <c r="CW1" s="937"/>
      <c r="CX1" s="937"/>
      <c r="CY1" s="937"/>
      <c r="CZ1" s="937"/>
    </row>
    <row r="2" spans="2:129" s="49" customFormat="1" ht="17.100000000000001" customHeight="1">
      <c r="B2" s="179"/>
      <c r="C2" s="179"/>
      <c r="D2" s="179"/>
      <c r="E2" s="179"/>
      <c r="F2" s="179"/>
      <c r="G2" s="179"/>
      <c r="H2" s="179"/>
      <c r="I2" s="179"/>
      <c r="J2" s="179"/>
      <c r="K2" s="179"/>
      <c r="L2" s="179"/>
      <c r="M2" s="179"/>
      <c r="N2" s="210"/>
      <c r="O2" s="210"/>
      <c r="P2" s="210"/>
      <c r="Q2" s="210"/>
      <c r="R2" s="210"/>
      <c r="S2" s="210"/>
      <c r="T2" s="210"/>
      <c r="U2" s="210"/>
      <c r="V2" s="210"/>
      <c r="W2" s="210"/>
      <c r="X2" s="210"/>
      <c r="Y2" s="210"/>
      <c r="Z2" s="210"/>
      <c r="AA2" s="210"/>
      <c r="AB2" s="210"/>
      <c r="AC2" s="180"/>
      <c r="AD2" s="180"/>
      <c r="AE2" s="33"/>
      <c r="AF2" s="33"/>
      <c r="AG2" s="33"/>
      <c r="AH2" s="32"/>
      <c r="AI2" s="180"/>
      <c r="AJ2" s="123"/>
      <c r="AK2" s="180"/>
      <c r="AL2" s="180"/>
      <c r="AM2" s="180"/>
      <c r="AN2" s="180"/>
      <c r="AO2" s="210"/>
      <c r="AP2" s="210"/>
      <c r="AQ2" s="210"/>
      <c r="AR2" s="210"/>
      <c r="AS2" s="210"/>
      <c r="AT2" s="210"/>
      <c r="AU2" s="210"/>
      <c r="AV2" s="210"/>
      <c r="AW2" s="210"/>
      <c r="AX2" s="210"/>
      <c r="AY2" s="210"/>
      <c r="AZ2" s="210"/>
      <c r="BA2" s="210"/>
      <c r="BB2" s="210"/>
      <c r="BC2" s="210"/>
      <c r="BD2" s="210"/>
      <c r="BE2" s="210"/>
      <c r="BF2" s="210"/>
      <c r="BG2" s="210"/>
      <c r="BH2" s="210"/>
      <c r="BI2" s="210"/>
      <c r="BJ2" s="210"/>
      <c r="BK2" s="210"/>
      <c r="BL2" s="210"/>
      <c r="BM2" s="210"/>
      <c r="BN2" s="210"/>
      <c r="BO2" s="210"/>
      <c r="BP2" s="210"/>
      <c r="BQ2" s="210"/>
      <c r="BR2" s="210"/>
      <c r="BS2" s="210"/>
      <c r="BT2" s="210"/>
      <c r="BU2" s="210"/>
      <c r="BV2" s="211"/>
      <c r="BW2" s="211"/>
    </row>
    <row r="3" spans="2:129" s="49" customFormat="1" ht="27" customHeight="1">
      <c r="B3" s="179"/>
      <c r="D3" s="179"/>
      <c r="E3" s="179"/>
      <c r="F3" s="179"/>
      <c r="G3" s="179"/>
      <c r="H3" s="179"/>
      <c r="I3" s="179"/>
      <c r="J3" s="179"/>
      <c r="K3" s="179"/>
      <c r="L3" s="179"/>
      <c r="M3" s="179"/>
      <c r="N3" s="210"/>
      <c r="O3" s="210"/>
      <c r="P3" s="210"/>
      <c r="CK3" s="212" t="s">
        <v>654</v>
      </c>
      <c r="DQ3" s="181"/>
      <c r="DR3" s="182" t="s">
        <v>90</v>
      </c>
      <c r="DS3" s="51" t="s">
        <v>5</v>
      </c>
      <c r="DT3" s="51" t="s">
        <v>5</v>
      </c>
      <c r="DU3" s="50"/>
      <c r="DV3" s="50"/>
      <c r="DW3" s="50"/>
      <c r="DX3" s="50"/>
    </row>
    <row r="4" spans="2:129" s="49" customFormat="1" ht="17.100000000000001" customHeight="1">
      <c r="B4" s="179"/>
      <c r="C4" s="179"/>
      <c r="D4" s="179"/>
      <c r="E4" s="179"/>
      <c r="F4" s="179"/>
      <c r="G4" s="179"/>
      <c r="H4" s="179"/>
      <c r="I4" s="179"/>
      <c r="J4" s="179"/>
      <c r="K4" s="179"/>
      <c r="L4" s="179"/>
      <c r="M4" s="179"/>
      <c r="N4" s="210"/>
      <c r="O4" s="210"/>
      <c r="P4" s="210"/>
      <c r="AC4" s="210"/>
      <c r="AD4" s="210"/>
      <c r="AE4" s="210"/>
      <c r="AF4" s="210"/>
      <c r="AG4" s="210"/>
      <c r="AH4" s="210"/>
      <c r="AI4" s="210"/>
      <c r="AJ4" s="210"/>
      <c r="AK4" s="210"/>
      <c r="AL4" s="210"/>
      <c r="AM4" s="210"/>
      <c r="AN4" s="210"/>
      <c r="AO4" s="180"/>
      <c r="AP4" s="180"/>
      <c r="AQ4" s="180"/>
      <c r="AR4" s="180"/>
      <c r="AS4" s="123"/>
      <c r="AT4" s="180"/>
      <c r="AU4" s="180"/>
      <c r="AV4" s="180"/>
      <c r="AW4" s="180"/>
      <c r="AX4" s="180"/>
      <c r="AY4" s="180"/>
      <c r="AZ4" s="180"/>
      <c r="BA4" s="180"/>
      <c r="BB4" s="180"/>
      <c r="BC4" s="180"/>
      <c r="BD4" s="180"/>
      <c r="BE4" s="180"/>
      <c r="BF4" s="180"/>
      <c r="BG4" s="180"/>
      <c r="BH4" s="180"/>
      <c r="BJ4" s="210"/>
      <c r="BK4" s="210"/>
      <c r="BL4" s="210"/>
      <c r="BM4" s="210"/>
      <c r="BN4" s="210"/>
      <c r="BO4" s="210"/>
      <c r="BP4" s="210"/>
      <c r="BQ4" s="210"/>
      <c r="BR4" s="210"/>
      <c r="BS4" s="210"/>
      <c r="BT4" s="210"/>
      <c r="BU4" s="210"/>
      <c r="BV4" s="210"/>
      <c r="BW4" s="211"/>
      <c r="BX4" s="211"/>
      <c r="DQ4" s="51"/>
      <c r="DR4" s="51"/>
      <c r="DS4" s="204" t="e">
        <f>IF(#REF!="","",#REF!)</f>
        <v>#REF!</v>
      </c>
      <c r="DT4" s="204" t="str">
        <f>IF(AJ2="","",AJ2)</f>
        <v/>
      </c>
      <c r="DU4" s="205"/>
      <c r="DV4" s="205"/>
      <c r="DW4" s="205"/>
      <c r="DX4" s="205"/>
      <c r="DY4" s="206"/>
    </row>
    <row r="5" spans="2:129" s="49" customFormat="1" ht="17.100000000000001" customHeight="1">
      <c r="B5" s="179"/>
      <c r="C5" s="179"/>
      <c r="D5" s="179"/>
      <c r="E5" s="179"/>
      <c r="F5" s="179"/>
      <c r="G5" s="179"/>
      <c r="H5" s="179"/>
      <c r="I5" s="179"/>
      <c r="J5" s="179"/>
      <c r="K5" s="179"/>
      <c r="L5" s="179"/>
      <c r="M5" s="179"/>
      <c r="N5" s="210"/>
      <c r="O5" s="210"/>
      <c r="P5" s="210"/>
      <c r="AC5" s="210"/>
      <c r="AD5" s="210"/>
      <c r="AE5" s="210"/>
      <c r="AF5" s="210"/>
      <c r="AG5" s="210"/>
      <c r="AH5" s="210"/>
      <c r="AI5" s="210"/>
      <c r="AJ5" s="210"/>
      <c r="AK5" s="210"/>
      <c r="AL5" s="210"/>
      <c r="AM5" s="210"/>
      <c r="AN5" s="210"/>
      <c r="AO5" s="180"/>
      <c r="AP5" s="180"/>
      <c r="AV5" s="215" t="s">
        <v>258</v>
      </c>
      <c r="BH5" s="213"/>
      <c r="BJ5" s="214"/>
      <c r="BK5" s="210"/>
      <c r="BL5" s="210"/>
      <c r="BM5" s="210"/>
      <c r="BN5" s="210"/>
      <c r="BO5" s="210"/>
      <c r="BP5" s="210"/>
      <c r="BQ5" s="210"/>
      <c r="BR5" s="210"/>
      <c r="BS5" s="210"/>
      <c r="BT5" s="210"/>
      <c r="BU5" s="210"/>
      <c r="BV5" s="210"/>
      <c r="BW5" s="211"/>
      <c r="BX5" s="211"/>
      <c r="CI5" s="49" t="s">
        <v>259</v>
      </c>
      <c r="DQ5" s="51"/>
      <c r="DR5" s="51"/>
      <c r="DS5" s="204" t="e">
        <f>IF(#REF!="","",#REF!)</f>
        <v>#REF!</v>
      </c>
      <c r="DT5" s="204" t="str">
        <f>IF(AN4="","",AN4)</f>
        <v/>
      </c>
      <c r="DU5" s="205"/>
      <c r="DV5" s="205"/>
      <c r="DW5" s="205"/>
      <c r="DX5" s="205"/>
      <c r="DY5" s="206"/>
    </row>
    <row r="6" spans="2:129" s="75" customFormat="1" ht="17.100000000000001" customHeight="1">
      <c r="B6" s="179"/>
      <c r="C6" s="179"/>
      <c r="D6" s="179"/>
      <c r="E6" s="179"/>
      <c r="F6" s="179"/>
      <c r="G6" s="179"/>
      <c r="H6" s="179"/>
      <c r="I6" s="179"/>
      <c r="J6" s="179"/>
      <c r="K6" s="179"/>
      <c r="L6" s="179"/>
      <c r="M6" s="179"/>
      <c r="N6" s="61"/>
      <c r="O6" s="61"/>
      <c r="P6" s="61"/>
      <c r="Z6" s="49"/>
      <c r="AA6" s="49"/>
      <c r="AB6" s="49"/>
      <c r="AC6" s="210"/>
      <c r="AD6" s="210"/>
      <c r="AE6" s="210"/>
      <c r="AF6" s="210"/>
      <c r="AG6" s="210"/>
      <c r="AH6" s="210"/>
      <c r="AI6" s="210"/>
      <c r="AJ6" s="210"/>
      <c r="AK6" s="210"/>
      <c r="AL6" s="210"/>
      <c r="AM6" s="210"/>
      <c r="AN6" s="210"/>
      <c r="AO6" s="180"/>
      <c r="AP6" s="180"/>
      <c r="AQ6" s="180"/>
      <c r="AV6" s="938" t="e">
        <f ca="1">IF(OR(AB9="",CA9=""),"",IF(AB9&gt;CA9,AA38,CB38))</f>
        <v>#N/A</v>
      </c>
      <c r="AW6" s="939"/>
      <c r="AX6" s="939"/>
      <c r="AY6" s="939"/>
      <c r="AZ6" s="939"/>
      <c r="BA6" s="939"/>
      <c r="BB6" s="939"/>
      <c r="BC6" s="939"/>
      <c r="BD6" s="939"/>
      <c r="BE6" s="939"/>
      <c r="BF6" s="939"/>
      <c r="BG6" s="939"/>
      <c r="BH6" s="939"/>
      <c r="BI6" s="939"/>
      <c r="BJ6" s="939"/>
      <c r="BK6" s="940"/>
      <c r="BL6" s="210"/>
      <c r="BM6" s="210"/>
      <c r="BN6" s="210"/>
      <c r="BO6" s="210"/>
      <c r="BP6" s="210"/>
      <c r="BQ6" s="210"/>
      <c r="BR6" s="210"/>
      <c r="BS6" s="210"/>
      <c r="BT6" s="210"/>
      <c r="BU6" s="210"/>
      <c r="BV6" s="210"/>
      <c r="BW6" s="211"/>
      <c r="BX6" s="211"/>
      <c r="BY6" s="49"/>
      <c r="BZ6" s="49"/>
      <c r="CA6" s="49"/>
      <c r="CB6" s="49"/>
      <c r="CC6" s="49"/>
      <c r="CI6" s="938" t="e">
        <f ca="1">IF(OR(AB9="",CA9=""),"",IF(AB9&lt;CA9,AA38,CB38))</f>
        <v>#N/A</v>
      </c>
      <c r="CJ6" s="939"/>
      <c r="CK6" s="939"/>
      <c r="CL6" s="939"/>
      <c r="CM6" s="939"/>
      <c r="CN6" s="939"/>
      <c r="CO6" s="939"/>
      <c r="CP6" s="939"/>
      <c r="CQ6" s="939"/>
      <c r="CR6" s="939"/>
      <c r="CS6" s="939"/>
      <c r="CT6" s="939"/>
      <c r="CU6" s="939"/>
      <c r="CV6" s="939"/>
      <c r="CW6" s="939"/>
      <c r="CX6" s="940"/>
      <c r="DQ6" s="51" t="s">
        <v>57</v>
      </c>
      <c r="DR6" s="51" t="s">
        <v>682</v>
      </c>
      <c r="DS6" s="204" t="e">
        <f ca="1">IF(AA38="","",AA38)</f>
        <v>#N/A</v>
      </c>
      <c r="DT6" s="204" t="e">
        <f ca="1">IF(CB38="","",CB38)</f>
        <v>#N/A</v>
      </c>
      <c r="DU6" s="205"/>
      <c r="DV6" s="205"/>
      <c r="DW6" s="205"/>
      <c r="DX6" s="205"/>
      <c r="DY6" s="207"/>
    </row>
    <row r="7" spans="2:129" s="75" customFormat="1" ht="17.100000000000001" customHeight="1">
      <c r="B7" s="179"/>
      <c r="AA7" s="62"/>
      <c r="AB7" s="62"/>
      <c r="AC7" s="62"/>
      <c r="AD7" s="76"/>
      <c r="AI7" s="61"/>
      <c r="AJ7" s="61"/>
      <c r="AK7" s="61"/>
      <c r="AL7" s="61"/>
      <c r="AM7" s="61"/>
      <c r="AN7" s="61"/>
      <c r="AO7" s="62"/>
      <c r="AP7" s="62"/>
      <c r="AQ7" s="62"/>
      <c r="AR7" s="62"/>
      <c r="AS7" s="123"/>
      <c r="AT7" s="62"/>
      <c r="AU7" s="62"/>
      <c r="AV7" s="62"/>
      <c r="AW7" s="62"/>
      <c r="AX7" s="62"/>
      <c r="AY7" s="62"/>
      <c r="AZ7" s="62"/>
      <c r="BA7" s="62"/>
      <c r="BB7" s="62"/>
      <c r="BC7" s="62"/>
      <c r="BD7" s="62"/>
      <c r="BE7" s="62"/>
      <c r="BF7" s="62"/>
      <c r="BG7" s="62"/>
      <c r="BH7" s="62"/>
      <c r="BJ7" s="61"/>
      <c r="BK7" s="61"/>
      <c r="BL7" s="61"/>
      <c r="BM7" s="61"/>
      <c r="BN7" s="61"/>
      <c r="BS7" s="61"/>
      <c r="BT7" s="61"/>
      <c r="BU7" s="61"/>
      <c r="BY7" s="62"/>
      <c r="BZ7" s="62"/>
      <c r="CA7" s="62"/>
      <c r="CB7" s="76"/>
      <c r="DQ7" s="51"/>
      <c r="DR7" s="51"/>
      <c r="DS7" s="204"/>
      <c r="DT7" s="204"/>
      <c r="DU7" s="205"/>
      <c r="DV7" s="205"/>
      <c r="DW7" s="205"/>
      <c r="DX7" s="205"/>
      <c r="DY7" s="207"/>
    </row>
    <row r="8" spans="2:129" s="75" customFormat="1" ht="17.100000000000001" customHeight="1">
      <c r="B8" s="179"/>
      <c r="Y8" s="921"/>
      <c r="AA8" s="76"/>
      <c r="AB8" s="76"/>
      <c r="AC8" s="76"/>
      <c r="AD8" s="76"/>
      <c r="AI8" s="61"/>
      <c r="AJ8" s="61"/>
      <c r="AK8" s="61"/>
      <c r="AL8" s="61"/>
      <c r="AM8" s="61"/>
      <c r="AN8" s="61"/>
      <c r="AO8" s="61"/>
      <c r="AP8" s="61"/>
      <c r="AQ8" s="61"/>
      <c r="AR8" s="61"/>
      <c r="BH8" s="61"/>
      <c r="BJ8" s="61"/>
      <c r="BK8" s="61"/>
      <c r="BL8" s="61"/>
      <c r="BM8" s="61"/>
      <c r="BN8" s="61"/>
      <c r="BS8" s="61"/>
      <c r="BT8" s="61"/>
      <c r="BU8" s="61"/>
      <c r="BY8" s="76"/>
      <c r="BZ8" s="76"/>
      <c r="CA8" s="76"/>
      <c r="CB8" s="76"/>
      <c r="CD8" s="921"/>
      <c r="DQ8" s="51" t="s">
        <v>253</v>
      </c>
      <c r="DR8" s="51">
        <f>BC14</f>
        <v>0</v>
      </c>
      <c r="DS8" s="204" t="str">
        <f>IF(AM11="","",AM11)</f>
        <v/>
      </c>
      <c r="DT8" s="204" t="str">
        <f>IF(BS11="","",BS11)</f>
        <v/>
      </c>
      <c r="DU8" s="205"/>
      <c r="DV8" s="205"/>
      <c r="DW8" s="205"/>
      <c r="DX8" s="205"/>
      <c r="DY8" s="207"/>
    </row>
    <row r="9" spans="2:129" s="75" customFormat="1" ht="17.100000000000001" customHeight="1">
      <c r="B9" s="179"/>
      <c r="Y9" s="921"/>
      <c r="AA9" s="60"/>
      <c r="AB9" s="251" t="e">
        <f ca="1">IF(ISBLANK(VLOOKUP(BC10,INDIRECT(CONCATENATE(MID(BC10,1,1),"トーナメント得点")),3,FALSE)),"",VLOOKUP(BC10,INDIRECT(CONCATENATE(MID(BC10,1,1),"トーナメント得点")),3,FALSE))</f>
        <v>#N/A</v>
      </c>
      <c r="AC9" s="60"/>
      <c r="AD9" s="61"/>
      <c r="AE9" s="60"/>
      <c r="AF9" s="60" t="str">
        <f>IF(OR(AC8="",CA8=""),"",IF(AC8&gt;CA8,1,0))</f>
        <v/>
      </c>
      <c r="AG9" s="61"/>
      <c r="AI9" s="61"/>
      <c r="AJ9" s="61"/>
      <c r="AL9" s="61"/>
      <c r="AM9" s="61"/>
      <c r="AN9" s="61"/>
      <c r="AO9" s="61"/>
      <c r="AP9" s="61"/>
      <c r="AQ9" s="61"/>
      <c r="AR9" s="61"/>
      <c r="AS9" s="61"/>
      <c r="BD9" s="61"/>
      <c r="BE9" s="61"/>
      <c r="BF9" s="61"/>
      <c r="BG9" s="61"/>
      <c r="BH9" s="48"/>
      <c r="BM9" s="61"/>
      <c r="BN9" s="61"/>
      <c r="BO9" s="60"/>
      <c r="BP9" s="60"/>
      <c r="BQ9" s="60"/>
      <c r="BR9" s="48"/>
      <c r="BS9" s="61"/>
      <c r="BU9" s="61"/>
      <c r="BV9" s="61"/>
      <c r="BW9" s="183"/>
      <c r="BX9" s="183"/>
      <c r="BY9" s="60"/>
      <c r="BZ9" s="60"/>
      <c r="CA9" s="251" t="e">
        <f ca="1">IF(ISBLANK(VLOOKUP(BC10,INDIRECT(CONCATENATE(MID(BC10,1,1),"トーナメント得点")),6,FALSE)),"",VLOOKUP(BC10,INDIRECT(CONCATENATE(MID(BC10,1,1),"トーナメント得点")),6,FALSE))</f>
        <v>#N/A</v>
      </c>
      <c r="CD9" s="921"/>
      <c r="DQ9" s="51"/>
      <c r="DR9" s="51"/>
      <c r="DS9" s="204" t="str">
        <f>IF(H20="","",H20)</f>
        <v/>
      </c>
      <c r="DT9" s="204" t="str">
        <f>IF(BS12="","",BS12)</f>
        <v/>
      </c>
      <c r="DU9" s="205"/>
      <c r="DV9" s="205"/>
      <c r="DW9" s="205"/>
      <c r="DX9" s="205"/>
      <c r="DY9" s="207"/>
    </row>
    <row r="10" spans="2:129" s="49" customFormat="1" ht="17.100000000000001" customHeight="1">
      <c r="B10" s="198"/>
      <c r="S10" s="31"/>
      <c r="T10" s="31"/>
      <c r="U10" s="31"/>
      <c r="V10" s="31"/>
      <c r="X10" s="1"/>
      <c r="Y10" s="921"/>
      <c r="Z10" s="31"/>
      <c r="AA10" s="31"/>
      <c r="AB10" s="31"/>
      <c r="AC10" s="31"/>
      <c r="AD10" s="31"/>
      <c r="AE10" s="31"/>
      <c r="BC10" s="922" t="s">
        <v>682</v>
      </c>
      <c r="BD10" s="922"/>
      <c r="BO10" s="31"/>
      <c r="BP10" s="31"/>
      <c r="BQ10" s="31"/>
      <c r="BS10" s="31"/>
      <c r="BT10" s="31"/>
      <c r="BV10" s="211"/>
      <c r="BW10" s="211"/>
      <c r="CD10" s="921"/>
      <c r="DQ10" s="51" t="s">
        <v>644</v>
      </c>
      <c r="DR10" s="51"/>
      <c r="DS10" s="204" t="str">
        <f>IF(O38="","",O38)</f>
        <v/>
      </c>
      <c r="DT10" s="204" t="str">
        <f>IF(AM38="","",AM38)</f>
        <v/>
      </c>
      <c r="DU10" s="205"/>
      <c r="DV10" s="205"/>
      <c r="DW10" s="205"/>
      <c r="DX10" s="205"/>
      <c r="DY10" s="206"/>
    </row>
    <row r="11" spans="2:129" s="75" customFormat="1" ht="17.100000000000001" customHeight="1">
      <c r="B11" s="179"/>
      <c r="S11" s="61"/>
      <c r="T11" s="61"/>
      <c r="U11" s="61"/>
      <c r="V11" s="61"/>
      <c r="X11" s="61"/>
      <c r="Y11" s="921"/>
      <c r="Z11" s="61"/>
      <c r="AA11" s="61"/>
      <c r="AB11" s="61"/>
      <c r="AC11" s="61"/>
      <c r="AD11" s="61"/>
      <c r="AE11" s="61"/>
      <c r="AF11" s="61"/>
      <c r="AM11" s="919"/>
      <c r="AN11" s="61"/>
      <c r="AP11" s="61"/>
      <c r="AQ11" s="61"/>
      <c r="AR11" s="61"/>
      <c r="BK11" s="61"/>
      <c r="BL11" s="61"/>
      <c r="BN11" s="61"/>
      <c r="BO11" s="61"/>
      <c r="BQ11" s="61"/>
      <c r="BS11" s="919"/>
      <c r="BT11" s="61"/>
      <c r="BV11" s="183"/>
      <c r="BW11" s="183"/>
      <c r="CD11" s="921"/>
      <c r="DQ11" s="51" t="s">
        <v>645</v>
      </c>
      <c r="DR11" s="51"/>
      <c r="DS11" s="204" t="str">
        <f>IF(BO38="","",BO38)</f>
        <v/>
      </c>
      <c r="DT11" s="204" t="str">
        <f>IF(CM38="","",CM38)</f>
        <v/>
      </c>
      <c r="DU11" s="205"/>
      <c r="DV11" s="205"/>
      <c r="DW11" s="205"/>
      <c r="DX11" s="205"/>
      <c r="DY11" s="207"/>
    </row>
    <row r="12" spans="2:129" s="75" customFormat="1" ht="17.100000000000001" customHeight="1">
      <c r="B12" s="61"/>
      <c r="S12" s="62"/>
      <c r="T12" s="62"/>
      <c r="U12" s="62"/>
      <c r="V12" s="62"/>
      <c r="X12" s="62"/>
      <c r="Y12" s="921"/>
      <c r="Z12" s="61"/>
      <c r="AA12" s="61"/>
      <c r="AB12" s="61"/>
      <c r="AC12" s="61"/>
      <c r="AD12" s="61"/>
      <c r="AE12" s="61"/>
      <c r="AF12" s="61"/>
      <c r="AL12" s="61"/>
      <c r="AM12" s="919"/>
      <c r="AN12" s="61"/>
      <c r="AO12" s="62"/>
      <c r="AP12" s="61"/>
      <c r="AR12" s="61"/>
      <c r="AW12" s="926" t="str">
        <f>IF(OR(AO12="",BQ12=""),"",IF(AO12&gt;BQ12,AM11,BS11))</f>
        <v/>
      </c>
      <c r="AX12" s="926"/>
      <c r="AY12" s="926"/>
      <c r="AZ12" s="926"/>
      <c r="BA12" s="926"/>
      <c r="BB12" s="926"/>
      <c r="BC12" s="926"/>
      <c r="BD12" s="926"/>
      <c r="BE12" s="926"/>
      <c r="BF12" s="926"/>
      <c r="BG12" s="926"/>
      <c r="BH12" s="926"/>
      <c r="BI12" s="926"/>
      <c r="BJ12" s="926"/>
      <c r="BK12" s="61"/>
      <c r="BL12" s="61"/>
      <c r="BN12" s="61"/>
      <c r="BO12" s="61"/>
      <c r="BQ12" s="62"/>
      <c r="BS12" s="919"/>
      <c r="BT12" s="61"/>
      <c r="BV12" s="183"/>
      <c r="BW12" s="183"/>
      <c r="CD12" s="921"/>
      <c r="DQ12" s="51" t="s">
        <v>646</v>
      </c>
      <c r="DR12" s="51">
        <f>O21</f>
        <v>0</v>
      </c>
      <c r="DS12" s="204" t="str">
        <f>IF(I38="","",I38)</f>
        <v/>
      </c>
      <c r="DT12" s="204" t="str">
        <f>IF(U38="","",U38)</f>
        <v/>
      </c>
      <c r="DU12" s="205"/>
      <c r="DV12" s="205"/>
      <c r="DW12" s="205"/>
      <c r="DX12" s="205"/>
      <c r="DY12" s="207"/>
    </row>
    <row r="13" spans="2:129" s="49" customFormat="1" ht="17.100000000000001" customHeight="1">
      <c r="B13" s="31"/>
      <c r="C13" s="31"/>
      <c r="D13" s="31"/>
      <c r="E13" s="31"/>
      <c r="F13" s="31"/>
      <c r="G13" s="31"/>
      <c r="H13" s="31"/>
      <c r="J13" s="31"/>
      <c r="K13" s="31"/>
      <c r="L13" s="31"/>
      <c r="N13" s="31"/>
      <c r="O13" s="31"/>
      <c r="P13" s="31"/>
      <c r="Q13" s="31"/>
      <c r="R13" s="31"/>
      <c r="S13" s="31"/>
      <c r="T13" s="31"/>
      <c r="U13" s="31"/>
      <c r="V13" s="31"/>
      <c r="X13" s="31"/>
      <c r="Y13" s="921"/>
      <c r="Z13" s="31"/>
      <c r="AB13" s="31"/>
      <c r="AC13" s="31"/>
      <c r="AD13" s="31"/>
      <c r="AE13" s="31"/>
      <c r="AF13" s="31"/>
      <c r="AH13" s="31"/>
      <c r="AI13" s="31"/>
      <c r="AL13" s="31"/>
      <c r="AM13" s="919"/>
      <c r="AR13" s="1"/>
      <c r="AS13" s="1"/>
      <c r="AX13" s="922"/>
      <c r="AY13" s="922"/>
      <c r="AZ13" s="922"/>
      <c r="BA13" s="922"/>
      <c r="BB13" s="922"/>
      <c r="BC13" s="922"/>
      <c r="BD13" s="922"/>
      <c r="BE13" s="922"/>
      <c r="BF13" s="922"/>
      <c r="BG13" s="922"/>
      <c r="BH13" s="922"/>
      <c r="BI13" s="922"/>
      <c r="BJ13" s="31"/>
      <c r="BL13" s="31"/>
      <c r="BN13" s="31"/>
      <c r="BO13" s="31"/>
      <c r="BQ13" s="31"/>
      <c r="BS13" s="919"/>
      <c r="BT13" s="31"/>
      <c r="BV13" s="211"/>
      <c r="BW13" s="211"/>
      <c r="CD13" s="921"/>
      <c r="DQ13" s="51" t="s">
        <v>647</v>
      </c>
      <c r="DR13" s="51">
        <f>AM21</f>
        <v>0</v>
      </c>
      <c r="DS13" s="204" t="str">
        <f>IF(AG38="","",AG38)</f>
        <v/>
      </c>
      <c r="DT13" s="204" t="str">
        <f>IF(AS38="","",AS38)</f>
        <v/>
      </c>
      <c r="DU13" s="205"/>
      <c r="DV13" s="205"/>
      <c r="DW13" s="205"/>
      <c r="DX13" s="205"/>
      <c r="DY13" s="206"/>
    </row>
    <row r="14" spans="2:129" s="49" customFormat="1" ht="17.100000000000001" customHeight="1">
      <c r="B14" s="31"/>
      <c r="C14" s="31"/>
      <c r="D14" s="31"/>
      <c r="E14" s="31"/>
      <c r="F14" s="31"/>
      <c r="G14" s="31"/>
      <c r="H14" s="31"/>
      <c r="J14" s="31"/>
      <c r="K14" s="31"/>
      <c r="L14" s="31"/>
      <c r="N14" s="31"/>
      <c r="O14" s="31"/>
      <c r="P14" s="31"/>
      <c r="Q14" s="31"/>
      <c r="R14" s="31"/>
      <c r="S14" s="31"/>
      <c r="T14" s="31"/>
      <c r="U14" s="31"/>
      <c r="V14" s="31"/>
      <c r="X14" s="31"/>
      <c r="Y14" s="921"/>
      <c r="Z14" s="31"/>
      <c r="AB14" s="31"/>
      <c r="AC14" s="31"/>
      <c r="AD14" s="31"/>
      <c r="AE14" s="31"/>
      <c r="AF14" s="31"/>
      <c r="AH14" s="31"/>
      <c r="AI14" s="31"/>
      <c r="AK14" s="31"/>
      <c r="AL14" s="31"/>
      <c r="AM14" s="919"/>
      <c r="AR14" s="31"/>
      <c r="AS14" s="31"/>
      <c r="AT14" s="31"/>
      <c r="AU14" s="31"/>
      <c r="AV14" s="31"/>
      <c r="AW14" s="31"/>
      <c r="AX14" s="31"/>
      <c r="AY14" s="31"/>
      <c r="AZ14" s="31"/>
      <c r="BA14" s="31"/>
      <c r="BB14" s="31"/>
      <c r="BC14" s="922"/>
      <c r="BD14" s="922"/>
      <c r="BE14" s="31"/>
      <c r="BF14" s="31"/>
      <c r="BG14" s="31"/>
      <c r="BH14" s="31"/>
      <c r="BI14" s="31"/>
      <c r="BJ14" s="31"/>
      <c r="BL14" s="31"/>
      <c r="BN14" s="31"/>
      <c r="BO14" s="31"/>
      <c r="BQ14" s="31"/>
      <c r="BS14" s="919"/>
      <c r="BT14" s="31"/>
      <c r="BU14" s="199"/>
      <c r="BV14" s="211"/>
      <c r="BW14" s="211"/>
      <c r="CD14" s="921"/>
      <c r="DQ14" s="51" t="s">
        <v>648</v>
      </c>
      <c r="DR14" s="51">
        <f>BO21</f>
        <v>0</v>
      </c>
      <c r="DS14" s="204" t="str">
        <f>IF(BI38="","",BI38)</f>
        <v/>
      </c>
      <c r="DT14" s="204" t="str">
        <f>IF(BU38="","",BU38)</f>
        <v/>
      </c>
      <c r="DU14" s="205"/>
      <c r="DV14" s="205"/>
      <c r="DW14" s="205"/>
      <c r="DX14" s="205"/>
      <c r="DY14" s="206"/>
    </row>
    <row r="15" spans="2:129" s="75" customFormat="1" ht="17.100000000000001" customHeight="1">
      <c r="B15" s="61"/>
      <c r="C15" s="61"/>
      <c r="D15" s="61"/>
      <c r="E15" s="61"/>
      <c r="F15" s="61"/>
      <c r="G15" s="61"/>
      <c r="H15" s="61"/>
      <c r="J15" s="61"/>
      <c r="K15" s="61"/>
      <c r="L15" s="61"/>
      <c r="N15" s="921" t="str">
        <f>IF(OR(J20="",T20=""),"",IF(J20&gt;T20,I38,U38))</f>
        <v/>
      </c>
      <c r="O15" s="61"/>
      <c r="P15" s="61"/>
      <c r="Q15" s="61"/>
      <c r="R15" s="61"/>
      <c r="S15" s="61"/>
      <c r="T15" s="61"/>
      <c r="U15" s="61"/>
      <c r="V15" s="61"/>
      <c r="X15" s="61"/>
      <c r="Y15" s="921"/>
      <c r="Z15" s="61"/>
      <c r="AB15" s="61"/>
      <c r="AC15" s="61"/>
      <c r="AD15" s="61"/>
      <c r="AE15" s="61"/>
      <c r="AF15" s="61"/>
      <c r="AH15" s="61"/>
      <c r="AI15" s="61"/>
      <c r="AK15" s="61"/>
      <c r="AM15" s="919"/>
      <c r="AN15" s="921" t="str">
        <f>IF(OR(AH20="",AS20=""),"",IF(AH20&gt;AS20,AG38,AS38))</f>
        <v/>
      </c>
      <c r="AP15" s="61"/>
      <c r="AQ15" s="61"/>
      <c r="AR15" s="61"/>
      <c r="AS15" s="178"/>
      <c r="BF15" s="61"/>
      <c r="BG15" s="61"/>
      <c r="BH15" s="61"/>
      <c r="BI15" s="61"/>
      <c r="BK15" s="61"/>
      <c r="BL15" s="177"/>
      <c r="BN15" s="921" t="str">
        <f>IF(OR(BJ20="",BT20=""),"",IF(BJ20&gt;BT20,BI38,BU38))</f>
        <v/>
      </c>
      <c r="BQ15" s="61"/>
      <c r="BR15" s="178"/>
      <c r="BS15" s="919"/>
      <c r="BT15" s="61"/>
      <c r="BU15" s="177"/>
      <c r="BV15" s="183"/>
      <c r="BW15" s="183"/>
      <c r="CD15" s="921"/>
      <c r="CN15" s="921" t="str">
        <f>IF(OR(CH20="",CS20=""),"",IF(CH20&gt;CM38CS20,CG38,CT38))</f>
        <v/>
      </c>
      <c r="DQ15" s="51" t="s">
        <v>649</v>
      </c>
      <c r="DR15" s="51">
        <f>CM21</f>
        <v>0</v>
      </c>
      <c r="DS15" s="204" t="str">
        <f>IF(CG38="","",CG38)</f>
        <v/>
      </c>
      <c r="DT15" s="204" t="str">
        <f>IF(CT38="","",CT38)</f>
        <v/>
      </c>
      <c r="DU15" s="205"/>
      <c r="DV15" s="205"/>
      <c r="DW15" s="205"/>
      <c r="DX15" s="205"/>
      <c r="DY15" s="207"/>
    </row>
    <row r="16" spans="2:129" s="75" customFormat="1" ht="17.100000000000001" customHeight="1">
      <c r="B16" s="61"/>
      <c r="C16" s="31"/>
      <c r="D16" s="61"/>
      <c r="E16" s="61"/>
      <c r="F16" s="61"/>
      <c r="G16" s="61"/>
      <c r="H16" s="61"/>
      <c r="J16" s="61"/>
      <c r="K16" s="61"/>
      <c r="L16" s="61"/>
      <c r="N16" s="921"/>
      <c r="O16" s="61"/>
      <c r="P16" s="252"/>
      <c r="Q16" s="61"/>
      <c r="R16" s="61"/>
      <c r="S16" s="61"/>
      <c r="T16" s="61"/>
      <c r="U16" s="61"/>
      <c r="V16" s="61"/>
      <c r="X16" s="61"/>
      <c r="Y16" s="61"/>
      <c r="Z16" s="61"/>
      <c r="AB16" s="61"/>
      <c r="AC16" s="61"/>
      <c r="AD16" s="61"/>
      <c r="AE16" s="61"/>
      <c r="AF16" s="61"/>
      <c r="AG16" s="61"/>
      <c r="AH16" s="61"/>
      <c r="AI16" s="61"/>
      <c r="AJ16" s="61"/>
      <c r="AK16" s="61"/>
      <c r="AL16" s="252"/>
      <c r="AM16" s="61"/>
      <c r="AN16" s="921"/>
      <c r="AP16" s="61"/>
      <c r="AQ16" s="61"/>
      <c r="AR16" s="61"/>
      <c r="AS16" s="178"/>
      <c r="BF16" s="61"/>
      <c r="BG16" s="61"/>
      <c r="BH16" s="61"/>
      <c r="BI16" s="61"/>
      <c r="BK16" s="61"/>
      <c r="BL16" s="177"/>
      <c r="BN16" s="921"/>
      <c r="BP16" s="252"/>
      <c r="BQ16" s="61"/>
      <c r="BR16" s="178"/>
      <c r="BS16" s="61"/>
      <c r="BT16" s="61"/>
      <c r="BU16" s="177"/>
      <c r="BV16" s="183"/>
      <c r="BW16" s="183"/>
      <c r="CL16" s="252"/>
      <c r="CN16" s="921"/>
      <c r="DQ16" s="51" t="s">
        <v>626</v>
      </c>
      <c r="DR16" s="51">
        <f>I25</f>
        <v>0</v>
      </c>
      <c r="DS16" s="204" t="str">
        <f>IF(F38="","",F38)</f>
        <v/>
      </c>
      <c r="DT16" s="204" t="str">
        <f>IF(L38="","",L38)</f>
        <v/>
      </c>
      <c r="DU16" s="205"/>
      <c r="DV16" s="205"/>
      <c r="DW16" s="205"/>
      <c r="DX16" s="205"/>
      <c r="DY16" s="207"/>
    </row>
    <row r="17" spans="2:129" s="49" customFormat="1" ht="17.100000000000001" customHeight="1">
      <c r="B17" s="31"/>
      <c r="D17" s="31"/>
      <c r="E17" s="1"/>
      <c r="F17" s="1"/>
      <c r="G17" s="31"/>
      <c r="H17" s="1"/>
      <c r="J17" s="31"/>
      <c r="K17" s="31"/>
      <c r="L17" s="31"/>
      <c r="N17" s="921"/>
      <c r="O17" s="31"/>
      <c r="P17" s="31"/>
      <c r="Q17" s="31"/>
      <c r="R17" s="31"/>
      <c r="S17" s="31"/>
      <c r="T17" s="31"/>
      <c r="U17" s="31"/>
      <c r="V17" s="31"/>
      <c r="X17" s="31"/>
      <c r="Y17" s="31"/>
      <c r="Z17" s="31"/>
      <c r="AB17" s="31"/>
      <c r="AC17" s="31"/>
      <c r="AD17" s="31"/>
      <c r="AE17" s="31"/>
      <c r="AF17" s="31"/>
      <c r="AG17" s="31"/>
      <c r="AH17" s="31"/>
      <c r="AI17" s="31"/>
      <c r="AJ17" s="31"/>
      <c r="AK17" s="31"/>
      <c r="AM17" s="31"/>
      <c r="AN17" s="921"/>
      <c r="AP17" s="31"/>
      <c r="AQ17" s="31"/>
      <c r="AR17" s="31"/>
      <c r="AS17" s="200"/>
      <c r="AT17" s="31"/>
      <c r="AU17" s="31"/>
      <c r="AV17" s="31"/>
      <c r="AW17" s="31"/>
      <c r="AX17" s="31"/>
      <c r="AY17" s="31"/>
      <c r="AZ17" s="31"/>
      <c r="BA17" s="31"/>
      <c r="BB17" s="31"/>
      <c r="BC17" s="31"/>
      <c r="BD17" s="31"/>
      <c r="BE17" s="31"/>
      <c r="BF17" s="31"/>
      <c r="BG17" s="31"/>
      <c r="BH17" s="31"/>
      <c r="BI17" s="31"/>
      <c r="BJ17" s="31"/>
      <c r="BK17" s="31"/>
      <c r="BL17" s="199"/>
      <c r="BN17" s="921"/>
      <c r="BP17" s="31"/>
      <c r="BQ17" s="31"/>
      <c r="BR17" s="200"/>
      <c r="BS17" s="31"/>
      <c r="BT17" s="31"/>
      <c r="BU17" s="199"/>
      <c r="BV17" s="211"/>
      <c r="BW17" s="211"/>
      <c r="CN17" s="921"/>
      <c r="DQ17" s="51" t="s">
        <v>627</v>
      </c>
      <c r="DR17" s="51">
        <f>U25</f>
        <v>0</v>
      </c>
      <c r="DS17" s="204" t="str">
        <f>IF(R38="","",R38)</f>
        <v/>
      </c>
      <c r="DT17" s="204" t="str">
        <f>IF(X38="","",X38)</f>
        <v/>
      </c>
      <c r="DU17" s="205"/>
      <c r="DV17" s="205"/>
      <c r="DW17" s="205"/>
      <c r="DX17" s="205"/>
      <c r="DY17" s="206"/>
    </row>
    <row r="18" spans="2:129" s="75" customFormat="1" ht="17.100000000000001" customHeight="1">
      <c r="B18" s="61"/>
      <c r="C18" s="1"/>
      <c r="D18" s="61"/>
      <c r="E18" s="1"/>
      <c r="F18" s="61"/>
      <c r="G18" s="1"/>
      <c r="H18" s="61"/>
      <c r="J18" s="61"/>
      <c r="K18" s="61"/>
      <c r="L18" s="61"/>
      <c r="N18" s="921"/>
      <c r="O18" s="61"/>
      <c r="P18" s="61"/>
      <c r="Q18" s="61"/>
      <c r="R18" s="61"/>
      <c r="S18" s="61"/>
      <c r="T18" s="61"/>
      <c r="U18" s="61"/>
      <c r="V18" s="61"/>
      <c r="X18" s="61"/>
      <c r="Y18" s="61"/>
      <c r="Z18" s="61"/>
      <c r="AA18" s="49"/>
      <c r="AB18" s="61"/>
      <c r="AC18" s="61"/>
      <c r="AD18" s="61"/>
      <c r="AE18" s="61"/>
      <c r="AF18" s="61"/>
      <c r="AG18" s="61"/>
      <c r="AH18" s="61"/>
      <c r="AI18" s="61"/>
      <c r="AJ18" s="61"/>
      <c r="AK18" s="61"/>
      <c r="AM18" s="61"/>
      <c r="AN18" s="921"/>
      <c r="AP18" s="61"/>
      <c r="AQ18" s="61"/>
      <c r="AR18" s="61"/>
      <c r="AS18" s="178"/>
      <c r="AT18" s="61"/>
      <c r="AU18" s="61"/>
      <c r="AV18" s="61"/>
      <c r="AW18" s="61"/>
      <c r="AX18" s="61"/>
      <c r="AY18" s="61"/>
      <c r="AZ18" s="61"/>
      <c r="BA18" s="61"/>
      <c r="BB18" s="61"/>
      <c r="BC18" s="61"/>
      <c r="BD18" s="61"/>
      <c r="BE18" s="61"/>
      <c r="BF18" s="61"/>
      <c r="BG18" s="61"/>
      <c r="BH18" s="61"/>
      <c r="BI18" s="61"/>
      <c r="BJ18" s="61"/>
      <c r="BK18" s="61"/>
      <c r="BL18" s="177"/>
      <c r="BN18" s="921"/>
      <c r="BP18" s="61"/>
      <c r="BQ18" s="61"/>
      <c r="BR18" s="178"/>
      <c r="BS18" s="61"/>
      <c r="BT18" s="61"/>
      <c r="BU18" s="177"/>
      <c r="BV18" s="183"/>
      <c r="BW18" s="183"/>
      <c r="CA18" s="49"/>
      <c r="CB18" s="49"/>
      <c r="CN18" s="921"/>
      <c r="DQ18" s="51" t="s">
        <v>628</v>
      </c>
      <c r="DR18" s="51">
        <f>AG25</f>
        <v>0</v>
      </c>
      <c r="DS18" s="204" t="str">
        <f>IF(AD38="","",AD38)</f>
        <v/>
      </c>
      <c r="DT18" s="204" t="str">
        <f>IF(AJ38="","",AJ38)</f>
        <v/>
      </c>
      <c r="DU18" s="205"/>
      <c r="DV18" s="205"/>
      <c r="DW18" s="205"/>
      <c r="DX18" s="205"/>
      <c r="DY18" s="207"/>
    </row>
    <row r="19" spans="2:129" s="75" customFormat="1" ht="17.100000000000001" customHeight="1">
      <c r="B19" s="61"/>
      <c r="C19" s="1"/>
      <c r="D19" s="61"/>
      <c r="E19" s="61"/>
      <c r="F19" s="31"/>
      <c r="G19" s="61"/>
      <c r="H19" s="921" t="str">
        <f>IF(OR(F24="",L24=""),"",IF(F24&gt;L24,F38,L38))</f>
        <v/>
      </c>
      <c r="J19" s="61"/>
      <c r="K19" s="61"/>
      <c r="L19" s="61"/>
      <c r="N19" s="921"/>
      <c r="O19" s="61"/>
      <c r="P19" s="61"/>
      <c r="Q19" s="61"/>
      <c r="R19" s="61"/>
      <c r="S19" s="61"/>
      <c r="T19" s="61"/>
      <c r="U19" s="61"/>
      <c r="V19" s="921" t="str">
        <f>IF(OR(R24="",X24=""),"",IF(R24&gt;X24,R38,X38))</f>
        <v/>
      </c>
      <c r="X19" s="61"/>
      <c r="Y19" s="61"/>
      <c r="Z19" s="61"/>
      <c r="AB19" s="61"/>
      <c r="AC19" s="61"/>
      <c r="AD19" s="61"/>
      <c r="AE19" s="61"/>
      <c r="AF19" s="921" t="str">
        <f>IF(OR(AD24="",AJ24=""),"",IF(AD24&gt;AJ24,AD38,AJ38))</f>
        <v/>
      </c>
      <c r="AG19" s="61"/>
      <c r="AH19" s="61"/>
      <c r="AI19" s="61"/>
      <c r="AJ19" s="61"/>
      <c r="AK19" s="61"/>
      <c r="AM19" s="61"/>
      <c r="AN19" s="921"/>
      <c r="AP19" s="61"/>
      <c r="AR19" s="61"/>
      <c r="AS19" s="178"/>
      <c r="AT19" s="61"/>
      <c r="AU19" s="921" t="str">
        <f>IF(OR(AQ24="",AW24=""),"",IF(AQ24&gt;AW24,AP38,AV38))</f>
        <v/>
      </c>
      <c r="AV19" s="61"/>
      <c r="AW19" s="61"/>
      <c r="AX19" s="61"/>
      <c r="AY19" s="61"/>
      <c r="AZ19" s="61"/>
      <c r="BA19" s="61"/>
      <c r="BB19" s="61"/>
      <c r="BC19" s="61"/>
      <c r="BD19" s="61"/>
      <c r="BE19" s="61"/>
      <c r="BF19" s="61"/>
      <c r="BG19" s="61"/>
      <c r="BH19" s="921" t="str">
        <f>IF(OR(BF24="",BL24=""),"",IF(BF24&gt;BL24,BF38,BL38))</f>
        <v/>
      </c>
      <c r="BI19" s="61"/>
      <c r="BJ19" s="61"/>
      <c r="BK19" s="61"/>
      <c r="BL19" s="177"/>
      <c r="BN19" s="921"/>
      <c r="BP19" s="61"/>
      <c r="BQ19" s="61"/>
      <c r="BR19" s="178"/>
      <c r="BS19" s="61"/>
      <c r="BT19" s="61"/>
      <c r="BU19" s="177"/>
      <c r="BV19" s="921" t="str">
        <f>IF(OR(BR24="",BX24=""),"",IF(BR24&gt;BX24,BR38,BX38))</f>
        <v/>
      </c>
      <c r="BW19" s="183"/>
      <c r="CF19" s="921" t="str">
        <f>IF(OR(CE24="",CI24=""),"",IF(CE24&gt;CI24,CD38,CJ38))</f>
        <v/>
      </c>
      <c r="CN19" s="921"/>
      <c r="CU19" s="920" t="str">
        <f>IF(OR(CQ24="",CW24=""),"",IF(CQ24&gt;CW24,CP38,CY23))</f>
        <v/>
      </c>
      <c r="DQ19" s="51" t="s">
        <v>629</v>
      </c>
      <c r="DR19" s="51">
        <f>AS25</f>
        <v>0</v>
      </c>
      <c r="DS19" s="204" t="str">
        <f>IF(AP38="","",AP38)</f>
        <v/>
      </c>
      <c r="DT19" s="204" t="str">
        <f>IF(AV38="","",AV38)</f>
        <v/>
      </c>
      <c r="DU19" s="205"/>
      <c r="DV19" s="205"/>
      <c r="DW19" s="205"/>
      <c r="DX19" s="205"/>
      <c r="DY19" s="207"/>
    </row>
    <row r="20" spans="2:129" s="61" customFormat="1" ht="17.100000000000001" customHeight="1">
      <c r="C20" s="1"/>
      <c r="H20" s="921"/>
      <c r="J20" s="62"/>
      <c r="T20" s="62"/>
      <c r="V20" s="921"/>
      <c r="X20" s="48"/>
      <c r="Z20" s="62"/>
      <c r="AF20" s="921"/>
      <c r="AH20" s="62"/>
      <c r="AN20" s="47"/>
      <c r="AP20" s="62"/>
      <c r="AS20" s="62"/>
      <c r="AU20" s="921"/>
      <c r="BH20" s="921"/>
      <c r="BJ20" s="62"/>
      <c r="BL20" s="48"/>
      <c r="BN20" s="62"/>
      <c r="BT20" s="62"/>
      <c r="BV20" s="921"/>
      <c r="CF20" s="921"/>
      <c r="CH20" s="62"/>
      <c r="CS20" s="62"/>
      <c r="CU20" s="920"/>
      <c r="DQ20" s="51" t="s">
        <v>630</v>
      </c>
      <c r="DR20" s="51">
        <f>BI25</f>
        <v>0</v>
      </c>
      <c r="DS20" s="204" t="str">
        <f>IF(BF38="","",BF38)</f>
        <v/>
      </c>
      <c r="DT20" s="204" t="str">
        <f>IF(BL38="","",BL38)</f>
        <v/>
      </c>
      <c r="DU20" s="205"/>
      <c r="DV20" s="205"/>
      <c r="DW20" s="205"/>
      <c r="DX20" s="205"/>
      <c r="DY20" s="208"/>
    </row>
    <row r="21" spans="2:129" s="31" customFormat="1" ht="17.100000000000001" customHeight="1">
      <c r="C21" s="49"/>
      <c r="H21" s="921"/>
      <c r="J21" s="201"/>
      <c r="O21" s="1"/>
      <c r="S21" s="49"/>
      <c r="V21" s="921"/>
      <c r="X21" s="202"/>
      <c r="Z21" s="202"/>
      <c r="AF21" s="921"/>
      <c r="AI21" s="49"/>
      <c r="AM21" s="1"/>
      <c r="AP21" s="201"/>
      <c r="AU21" s="921"/>
      <c r="BG21" s="49"/>
      <c r="BH21" s="921"/>
      <c r="BL21" s="202"/>
      <c r="BN21" s="202"/>
      <c r="BO21" s="1"/>
      <c r="BV21" s="921"/>
      <c r="CF21" s="921"/>
      <c r="CM21" s="1"/>
      <c r="CU21" s="920"/>
      <c r="DQ21" s="51" t="s">
        <v>631</v>
      </c>
      <c r="DR21" s="51">
        <f>BU25</f>
        <v>0</v>
      </c>
      <c r="DS21" s="204" t="str">
        <f>IF(BR38="","",BR38)</f>
        <v/>
      </c>
      <c r="DT21" s="204" t="str">
        <f>IF(BX38="","",BX38)</f>
        <v/>
      </c>
      <c r="DU21" s="205"/>
      <c r="DV21" s="205"/>
      <c r="DW21" s="205"/>
      <c r="DX21" s="205"/>
      <c r="DY21" s="209"/>
    </row>
    <row r="22" spans="2:129" s="61" customFormat="1" ht="17.100000000000001" hidden="1" customHeight="1">
      <c r="G22" s="62"/>
      <c r="H22" s="921"/>
      <c r="J22" s="62"/>
      <c r="K22" s="62"/>
      <c r="L22" s="62"/>
      <c r="V22" s="921"/>
      <c r="W22" s="62"/>
      <c r="X22" s="62"/>
      <c r="Y22" s="62"/>
      <c r="Z22" s="62"/>
      <c r="AB22" s="62"/>
      <c r="AC22" s="62"/>
      <c r="AF22" s="921"/>
      <c r="AM22" s="62"/>
      <c r="AN22" s="62"/>
      <c r="AP22" s="62"/>
      <c r="AR22" s="62"/>
      <c r="AS22" s="62"/>
      <c r="AU22" s="921"/>
      <c r="BH22" s="921"/>
      <c r="BK22" s="62"/>
      <c r="BL22" s="62"/>
      <c r="BM22" s="62"/>
      <c r="BN22" s="62"/>
      <c r="BP22" s="62"/>
      <c r="BQ22" s="62"/>
      <c r="BV22" s="921"/>
      <c r="CF22" s="921"/>
      <c r="CU22" s="920"/>
      <c r="DQ22" s="51" t="s">
        <v>632</v>
      </c>
      <c r="DR22" s="51">
        <f>CG25</f>
        <v>0</v>
      </c>
      <c r="DS22" s="204" t="str">
        <f>IF(CD38="","",CD38)</f>
        <v/>
      </c>
      <c r="DT22" s="204" t="str">
        <f>IF(CJ38="","",CJ38)</f>
        <v/>
      </c>
      <c r="DU22" s="205"/>
      <c r="DV22" s="205"/>
      <c r="DW22" s="205"/>
      <c r="DX22" s="205"/>
      <c r="DY22" s="208"/>
    </row>
    <row r="23" spans="2:129" s="61" customFormat="1" ht="16.5" hidden="1" customHeight="1">
      <c r="E23" s="920"/>
      <c r="G23" s="62"/>
      <c r="H23" s="921"/>
      <c r="J23" s="62"/>
      <c r="K23" s="62"/>
      <c r="L23" s="62"/>
      <c r="M23" s="920"/>
      <c r="Q23" s="920" t="str">
        <f>IF(OR(P28="",T28=""),"",IF(P28&gt;T28,P38,T38))</f>
        <v/>
      </c>
      <c r="S23" s="47"/>
      <c r="V23" s="921"/>
      <c r="W23" s="62"/>
      <c r="X23" s="62"/>
      <c r="Y23" s="920"/>
      <c r="Z23" s="62"/>
      <c r="AB23" s="62"/>
      <c r="AC23" s="919" t="str">
        <f>IF(OR(AB28="",AF28=""),"",IF(AB28&gt;AF28,AB38,AF38))</f>
        <v/>
      </c>
      <c r="AF23" s="921"/>
      <c r="AG23" s="48"/>
      <c r="AK23" s="920" t="str">
        <f>IF(OR(AB28="",AF28=""),"",IF(AJ38="","",AJ38))</f>
        <v/>
      </c>
      <c r="AM23" s="62"/>
      <c r="AN23" s="62"/>
      <c r="AO23" s="919" t="str">
        <f>IF(OR(AN28="",AR28=""),"",IF(AN28&gt;AR28,AN38,AR38))</f>
        <v/>
      </c>
      <c r="AP23" s="62"/>
      <c r="AR23" s="62"/>
      <c r="AS23" s="62"/>
      <c r="AU23" s="921"/>
      <c r="AY23" s="919" t="str">
        <f>IF(OR(AV28="",AZ28=""),"",IF(AV28&gt;AZ28,AV38,AZ38))</f>
        <v/>
      </c>
      <c r="BE23" s="919" t="str">
        <f>IF(OR(BD28="",BH28=""),"",IF(BD28&gt;BH28,BD38,BH38))</f>
        <v/>
      </c>
      <c r="BG23" s="47"/>
      <c r="BH23" s="921"/>
      <c r="BK23" s="62"/>
      <c r="BL23" s="62"/>
      <c r="BM23" s="920" t="str">
        <f>IF(OR(BD28="",BH28=""),"",IF(BL38="","",BL38))</f>
        <v/>
      </c>
      <c r="BN23" s="62"/>
      <c r="BP23" s="62"/>
      <c r="BQ23" s="919" t="str">
        <f>IF(OR(BP28="",BT28=""),"",IF(BP28&gt;BT28,BP38,BT38))</f>
        <v/>
      </c>
      <c r="BU23" s="48"/>
      <c r="BV23" s="921"/>
      <c r="BY23" s="920"/>
      <c r="CC23" s="919"/>
      <c r="CF23" s="921"/>
      <c r="CK23" s="920"/>
      <c r="CO23" s="919"/>
      <c r="CU23" s="920"/>
      <c r="CY23" s="919" t="str">
        <f>IF(OR(CV28="",CZ28=""),"",IF(CV28&gt;CZ28,CV38,CZ38))</f>
        <v/>
      </c>
      <c r="DQ23" s="51" t="s">
        <v>633</v>
      </c>
      <c r="DR23" s="51">
        <f>CT25</f>
        <v>0</v>
      </c>
      <c r="DS23" s="204" t="str">
        <f>IF(CP38="","",CP38)</f>
        <v/>
      </c>
      <c r="DT23" s="204" t="str">
        <f>IF(CY23="","",CY23)</f>
        <v/>
      </c>
      <c r="DU23" s="205"/>
      <c r="DV23" s="205"/>
      <c r="DW23" s="205"/>
      <c r="DX23" s="205"/>
      <c r="DY23" s="208"/>
    </row>
    <row r="24" spans="2:129" s="61" customFormat="1" ht="17.100000000000001" hidden="1" customHeight="1">
      <c r="E24" s="920"/>
      <c r="F24" s="62"/>
      <c r="J24" s="47"/>
      <c r="L24" s="62"/>
      <c r="M24" s="920"/>
      <c r="Q24" s="920"/>
      <c r="R24" s="62"/>
      <c r="S24" s="47"/>
      <c r="V24" s="62"/>
      <c r="X24" s="62"/>
      <c r="Y24" s="920"/>
      <c r="Z24" s="47"/>
      <c r="AC24" s="919"/>
      <c r="AD24" s="62"/>
      <c r="AG24" s="48"/>
      <c r="AJ24" s="62"/>
      <c r="AK24" s="920"/>
      <c r="AL24" s="62"/>
      <c r="AO24" s="919"/>
      <c r="AP24" s="47"/>
      <c r="AQ24" s="62"/>
      <c r="AT24" s="62"/>
      <c r="AU24" s="62"/>
      <c r="AV24" s="62"/>
      <c r="AW24" s="62"/>
      <c r="AY24" s="919"/>
      <c r="AZ24" s="62"/>
      <c r="BA24" s="62"/>
      <c r="BB24" s="62"/>
      <c r="BE24" s="919"/>
      <c r="BF24" s="62"/>
      <c r="BG24" s="47"/>
      <c r="BJ24" s="62"/>
      <c r="BL24" s="62"/>
      <c r="BM24" s="920"/>
      <c r="BN24" s="47"/>
      <c r="BQ24" s="919"/>
      <c r="BR24" s="62"/>
      <c r="BU24" s="48"/>
      <c r="BX24" s="62"/>
      <c r="BY24" s="920"/>
      <c r="CC24" s="919"/>
      <c r="CE24" s="62"/>
      <c r="CI24" s="62"/>
      <c r="CK24" s="920"/>
      <c r="CO24" s="919"/>
      <c r="CQ24" s="62"/>
      <c r="CW24" s="62"/>
      <c r="CY24" s="919"/>
      <c r="DQ24" s="51" t="s">
        <v>634</v>
      </c>
      <c r="DR24" s="51">
        <f>F29</f>
        <v>0</v>
      </c>
      <c r="DS24" s="204" t="str">
        <f>IF(D38="","",D38)</f>
        <v/>
      </c>
      <c r="DT24" s="204" t="str">
        <f>IF(H38="","",H38)</f>
        <v/>
      </c>
      <c r="DU24" s="205"/>
      <c r="DV24" s="205"/>
      <c r="DW24" s="205"/>
      <c r="DX24" s="205"/>
      <c r="DY24" s="208"/>
    </row>
    <row r="25" spans="2:129" s="31" customFormat="1" ht="17.100000000000001" hidden="1" customHeight="1">
      <c r="C25" s="201"/>
      <c r="E25" s="920"/>
      <c r="I25" s="1"/>
      <c r="K25" s="201"/>
      <c r="M25" s="920"/>
      <c r="Q25" s="920"/>
      <c r="S25" s="201"/>
      <c r="U25" s="1"/>
      <c r="W25" s="202"/>
      <c r="Y25" s="920"/>
      <c r="AC25" s="919"/>
      <c r="AG25" s="1"/>
      <c r="AI25" s="201"/>
      <c r="AK25" s="920"/>
      <c r="AO25" s="919"/>
      <c r="AY25" s="919"/>
      <c r="BE25" s="919"/>
      <c r="BG25" s="201"/>
      <c r="BI25" s="1"/>
      <c r="BK25" s="202"/>
      <c r="BM25" s="920"/>
      <c r="BN25" s="1"/>
      <c r="BQ25" s="919"/>
      <c r="BU25" s="1"/>
      <c r="BW25" s="202"/>
      <c r="BY25" s="920"/>
      <c r="CC25" s="919"/>
      <c r="CG25" s="1"/>
      <c r="CK25" s="920"/>
      <c r="CO25" s="919"/>
      <c r="CY25" s="919"/>
      <c r="DQ25" s="51" t="s">
        <v>635</v>
      </c>
      <c r="DR25" s="51">
        <f>R29</f>
        <v>0</v>
      </c>
      <c r="DS25" s="204" t="str">
        <f>IF(P38="","",P38)</f>
        <v/>
      </c>
      <c r="DT25" s="204" t="str">
        <f>IF(T38="","",T38)</f>
        <v/>
      </c>
      <c r="DU25" s="205"/>
      <c r="DV25" s="205"/>
      <c r="DW25" s="205"/>
      <c r="DX25" s="205"/>
      <c r="DY25" s="209"/>
    </row>
    <row r="26" spans="2:129" s="61" customFormat="1" ht="17.100000000000001" hidden="1" customHeight="1">
      <c r="C26" s="63"/>
      <c r="E26" s="920"/>
      <c r="I26" s="63"/>
      <c r="K26" s="63"/>
      <c r="M26" s="920"/>
      <c r="Q26" s="920"/>
      <c r="S26" s="63"/>
      <c r="W26" s="48"/>
      <c r="Y26" s="920"/>
      <c r="AC26" s="919"/>
      <c r="AG26" s="48"/>
      <c r="AI26" s="63"/>
      <c r="AK26" s="920"/>
      <c r="AO26" s="919"/>
      <c r="AQ26" s="63"/>
      <c r="AY26" s="919"/>
      <c r="BE26" s="919"/>
      <c r="BG26" s="63"/>
      <c r="BK26" s="48"/>
      <c r="BM26" s="920"/>
      <c r="BQ26" s="919"/>
      <c r="BU26" s="48"/>
      <c r="BW26" s="48"/>
      <c r="BY26" s="920"/>
      <c r="CC26" s="919"/>
      <c r="CK26" s="920"/>
      <c r="CO26" s="919"/>
      <c r="CY26" s="919"/>
      <c r="DQ26" s="51" t="s">
        <v>636</v>
      </c>
      <c r="DR26" s="51">
        <f>AD29</f>
        <v>0</v>
      </c>
      <c r="DS26" s="204" t="str">
        <f>IF(AB38="","",AB38)</f>
        <v/>
      </c>
      <c r="DT26" s="204" t="str">
        <f>IF(AF38="","",AF38)</f>
        <v/>
      </c>
      <c r="DU26" s="205"/>
      <c r="DV26" s="205"/>
      <c r="DW26" s="205"/>
      <c r="DX26" s="205"/>
      <c r="DY26" s="208"/>
    </row>
    <row r="27" spans="2:129" s="61" customFormat="1" ht="17.100000000000001" hidden="1" customHeight="1">
      <c r="C27" s="123"/>
      <c r="E27" s="920"/>
      <c r="I27" s="123"/>
      <c r="M27" s="920"/>
      <c r="O27" s="123"/>
      <c r="Q27" s="920"/>
      <c r="U27" s="123"/>
      <c r="W27" s="48"/>
      <c r="Y27" s="920"/>
      <c r="AA27" s="123"/>
      <c r="AC27" s="919"/>
      <c r="AG27" s="123"/>
      <c r="AK27" s="920"/>
      <c r="AM27" s="123"/>
      <c r="AO27" s="919"/>
      <c r="AS27" s="123"/>
      <c r="AU27" s="123"/>
      <c r="AY27" s="919"/>
      <c r="BA27" s="123"/>
      <c r="BC27" s="123"/>
      <c r="BE27" s="919"/>
      <c r="BI27" s="123"/>
      <c r="BK27" s="48"/>
      <c r="BM27" s="920"/>
      <c r="BO27" s="123"/>
      <c r="BQ27" s="919"/>
      <c r="BU27" s="123"/>
      <c r="BW27" s="48"/>
      <c r="BY27" s="920"/>
      <c r="CA27" s="123"/>
      <c r="CC27" s="919"/>
      <c r="CG27" s="123"/>
      <c r="CK27" s="920"/>
      <c r="CM27" s="123"/>
      <c r="CO27" s="919"/>
      <c r="CS27" s="123"/>
      <c r="CU27" s="123"/>
      <c r="CY27" s="919"/>
      <c r="DA27" s="123"/>
      <c r="DQ27" s="51" t="s">
        <v>637</v>
      </c>
      <c r="DR27" s="51">
        <f>AP29</f>
        <v>0</v>
      </c>
      <c r="DS27" s="204" t="str">
        <f>IF(AN38="","",AN38)</f>
        <v/>
      </c>
      <c r="DT27" s="204" t="str">
        <f>IF(AR38="","",AR38)</f>
        <v/>
      </c>
      <c r="DU27" s="205"/>
      <c r="DV27" s="205"/>
      <c r="DW27" s="205"/>
      <c r="DX27" s="205"/>
      <c r="DY27" s="208"/>
    </row>
    <row r="28" spans="2:129" s="61" customFormat="1" ht="17.100000000000001" hidden="1" customHeight="1">
      <c r="C28" s="123"/>
      <c r="D28" s="62"/>
      <c r="E28" s="63"/>
      <c r="H28" s="62"/>
      <c r="I28" s="123"/>
      <c r="L28" s="62"/>
      <c r="M28" s="63"/>
      <c r="O28" s="123"/>
      <c r="P28" s="62"/>
      <c r="T28" s="62"/>
      <c r="U28" s="123"/>
      <c r="X28" s="62"/>
      <c r="AA28" s="123"/>
      <c r="AB28" s="62"/>
      <c r="AC28" s="63"/>
      <c r="AF28" s="62"/>
      <c r="AG28" s="123"/>
      <c r="AJ28" s="62"/>
      <c r="AK28" s="63"/>
      <c r="AM28" s="123"/>
      <c r="AN28" s="62"/>
      <c r="AR28" s="62"/>
      <c r="AS28" s="123"/>
      <c r="AU28" s="123"/>
      <c r="AV28" s="62"/>
      <c r="AZ28" s="62"/>
      <c r="BA28" s="123"/>
      <c r="BC28" s="123"/>
      <c r="BD28" s="62"/>
      <c r="BH28" s="62"/>
      <c r="BI28" s="123"/>
      <c r="BL28" s="62"/>
      <c r="BO28" s="123"/>
      <c r="BP28" s="62"/>
      <c r="BQ28" s="63"/>
      <c r="BT28" s="62"/>
      <c r="BU28" s="123"/>
      <c r="BW28" s="48"/>
      <c r="CA28" s="123"/>
      <c r="CB28" s="62"/>
      <c r="CF28" s="62"/>
      <c r="CG28" s="123"/>
      <c r="CM28" s="123"/>
      <c r="CN28" s="62"/>
      <c r="CR28" s="62"/>
      <c r="CS28" s="123"/>
      <c r="CU28" s="123"/>
      <c r="CV28" s="62"/>
      <c r="CZ28" s="62"/>
      <c r="DA28" s="123"/>
      <c r="DQ28" s="51" t="s">
        <v>638</v>
      </c>
      <c r="DR28" s="51">
        <f>AX29</f>
        <v>0</v>
      </c>
      <c r="DS28" s="204" t="str">
        <f>IF(AV38="","",AV38)</f>
        <v/>
      </c>
      <c r="DT28" s="204" t="str">
        <f>IF(AZ38="","",AZ38)</f>
        <v/>
      </c>
      <c r="DU28" s="205"/>
      <c r="DV28" s="205"/>
      <c r="DW28" s="205"/>
      <c r="DX28" s="205"/>
      <c r="DY28" s="208"/>
    </row>
    <row r="29" spans="2:129" s="31" customFormat="1" ht="17.100000000000001" hidden="1" customHeight="1">
      <c r="C29" s="123"/>
      <c r="D29" s="203"/>
      <c r="E29" s="50"/>
      <c r="F29" s="1"/>
      <c r="I29" s="123"/>
      <c r="O29" s="123"/>
      <c r="R29" s="1"/>
      <c r="U29" s="123"/>
      <c r="W29" s="202"/>
      <c r="AA29" s="123"/>
      <c r="AC29" s="50"/>
      <c r="AD29" s="1"/>
      <c r="AE29" s="202"/>
      <c r="AG29" s="123"/>
      <c r="AJ29" s="203"/>
      <c r="AK29" s="50"/>
      <c r="AM29" s="123"/>
      <c r="AS29" s="123"/>
      <c r="AU29" s="123"/>
      <c r="BA29" s="123"/>
      <c r="BC29" s="123"/>
      <c r="BI29" s="123"/>
      <c r="BK29" s="202"/>
      <c r="BO29" s="123"/>
      <c r="BQ29" s="50"/>
      <c r="BR29" s="1"/>
      <c r="BS29" s="202"/>
      <c r="BU29" s="123"/>
      <c r="BW29" s="202"/>
      <c r="CA29" s="123"/>
      <c r="CG29" s="123"/>
      <c r="CM29" s="123"/>
      <c r="CP29" s="1"/>
      <c r="CS29" s="123"/>
      <c r="CU29" s="123"/>
      <c r="DA29" s="123"/>
      <c r="DQ29" s="51" t="s">
        <v>639</v>
      </c>
      <c r="DR29" s="51">
        <f>BF29</f>
        <v>0</v>
      </c>
      <c r="DS29" s="204" t="str">
        <f>IF(BD38="","",BD38)</f>
        <v/>
      </c>
      <c r="DT29" s="204" t="str">
        <f>IF(BH38="","",BH38)</f>
        <v/>
      </c>
      <c r="DU29" s="205"/>
      <c r="DV29" s="205"/>
      <c r="DW29" s="205"/>
      <c r="DX29" s="205"/>
      <c r="DY29" s="209"/>
    </row>
    <row r="30" spans="2:129" s="61" customFormat="1" ht="17.100000000000001" hidden="1" customHeight="1">
      <c r="C30" s="123"/>
      <c r="I30" s="123"/>
      <c r="O30" s="123"/>
      <c r="U30" s="123"/>
      <c r="W30" s="48"/>
      <c r="AA30" s="123"/>
      <c r="AE30" s="48"/>
      <c r="AG30" s="123"/>
      <c r="AM30" s="123"/>
      <c r="AS30" s="123"/>
      <c r="AU30" s="123"/>
      <c r="BA30" s="123"/>
      <c r="BC30" s="123"/>
      <c r="BI30" s="123"/>
      <c r="BK30" s="48"/>
      <c r="BO30" s="123"/>
      <c r="BS30" s="48"/>
      <c r="BU30" s="123"/>
      <c r="BW30" s="65"/>
      <c r="CA30" s="123"/>
      <c r="CG30" s="123"/>
      <c r="CM30" s="123"/>
      <c r="CS30" s="123"/>
      <c r="CU30" s="123"/>
      <c r="DA30" s="123"/>
      <c r="DQ30" s="51" t="s">
        <v>640</v>
      </c>
      <c r="DR30" s="51">
        <f>BR29</f>
        <v>0</v>
      </c>
      <c r="DS30" s="204" t="str">
        <f>IF(BP38="","",BP38)</f>
        <v/>
      </c>
      <c r="DT30" s="204" t="str">
        <f>IF(BT38="","",BT38)</f>
        <v/>
      </c>
      <c r="DU30" s="205"/>
      <c r="DV30" s="205"/>
      <c r="DW30" s="205"/>
      <c r="DX30" s="205"/>
      <c r="DY30" s="208"/>
    </row>
    <row r="31" spans="2:129" s="61" customFormat="1" ht="17.100000000000001" hidden="1" customHeight="1">
      <c r="C31" s="123"/>
      <c r="I31" s="123"/>
      <c r="O31" s="123"/>
      <c r="U31" s="123"/>
      <c r="AA31" s="123"/>
      <c r="AG31" s="123"/>
      <c r="AM31" s="123"/>
      <c r="AS31" s="123"/>
      <c r="AU31" s="123"/>
      <c r="BA31" s="123"/>
      <c r="BC31" s="123"/>
      <c r="BI31" s="123"/>
      <c r="BO31" s="123"/>
      <c r="BU31" s="123"/>
      <c r="BW31" s="65"/>
      <c r="CA31" s="123"/>
      <c r="CG31" s="123"/>
      <c r="CM31" s="123"/>
      <c r="CS31" s="123"/>
      <c r="CU31" s="123"/>
      <c r="DA31" s="123"/>
      <c r="DQ31" s="51" t="s">
        <v>641</v>
      </c>
      <c r="DR31" s="51">
        <f>CD29</f>
        <v>0</v>
      </c>
      <c r="DS31" s="204" t="e">
        <f ca="1">IF(CB38="","",CB38)</f>
        <v>#N/A</v>
      </c>
      <c r="DT31" s="204" t="str">
        <f>IF(CF38="","",CF38)</f>
        <v/>
      </c>
      <c r="DU31" s="205"/>
      <c r="DV31" s="205"/>
      <c r="DW31" s="205"/>
      <c r="DX31" s="205"/>
      <c r="DY31" s="208"/>
    </row>
    <row r="32" spans="2:129" s="61" customFormat="1" ht="17.100000000000001" hidden="1" customHeight="1">
      <c r="C32" s="62"/>
      <c r="D32" s="62"/>
      <c r="E32" s="62"/>
      <c r="F32" s="62"/>
      <c r="G32" s="62"/>
      <c r="H32" s="62"/>
      <c r="I32" s="62"/>
      <c r="J32" s="62"/>
      <c r="K32" s="62"/>
      <c r="L32" s="62"/>
      <c r="M32" s="62"/>
      <c r="N32" s="62"/>
      <c r="P32" s="62"/>
      <c r="Q32" s="62"/>
      <c r="S32" s="62"/>
      <c r="T32" s="62"/>
      <c r="U32" s="62"/>
      <c r="V32" s="62"/>
      <c r="W32" s="62"/>
      <c r="X32" s="62"/>
      <c r="Y32" s="62"/>
      <c r="Z32" s="62"/>
      <c r="AA32" s="62"/>
      <c r="AB32" s="62"/>
      <c r="AC32" s="62"/>
      <c r="AD32" s="62"/>
      <c r="AE32" s="62"/>
      <c r="AF32" s="62"/>
      <c r="AG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G32" s="62"/>
      <c r="BH32" s="62"/>
      <c r="BI32" s="62"/>
      <c r="BJ32" s="62"/>
      <c r="BK32" s="62"/>
      <c r="BL32" s="62"/>
      <c r="BM32" s="62"/>
      <c r="BN32" s="62"/>
      <c r="BO32" s="62"/>
      <c r="BP32" s="62"/>
      <c r="BQ32" s="62"/>
      <c r="BR32" s="62"/>
      <c r="BS32" s="62"/>
      <c r="BT32" s="62"/>
      <c r="BU32" s="62"/>
      <c r="BV32" s="62"/>
      <c r="BW32" s="65"/>
      <c r="DQ32" s="51" t="s">
        <v>642</v>
      </c>
      <c r="DR32" s="51">
        <f>CP29</f>
        <v>0</v>
      </c>
      <c r="DS32" s="204" t="str">
        <f>IF(CN38="","",CN38)</f>
        <v/>
      </c>
      <c r="DT32" s="204" t="str">
        <f>IF(CR38="","",CR38)</f>
        <v/>
      </c>
      <c r="DU32" s="205"/>
      <c r="DV32" s="205"/>
      <c r="DW32" s="205"/>
      <c r="DX32" s="205"/>
      <c r="DY32" s="208"/>
    </row>
    <row r="33" spans="2:129" s="62" customFormat="1" ht="17.100000000000001" hidden="1" customHeight="1">
      <c r="P33" s="1"/>
      <c r="R33" s="66"/>
      <c r="V33" s="66"/>
      <c r="Z33" s="66"/>
      <c r="AD33" s="66"/>
      <c r="AF33" s="1"/>
      <c r="AN33" s="1"/>
      <c r="BF33" s="66"/>
      <c r="BJ33" s="66"/>
      <c r="BN33" s="66"/>
      <c r="BR33" s="66"/>
      <c r="BT33" s="1"/>
      <c r="BV33" s="66"/>
      <c r="BW33" s="65"/>
      <c r="DQ33" s="51" t="s">
        <v>643</v>
      </c>
      <c r="DR33" s="51">
        <f>CX29</f>
        <v>0</v>
      </c>
      <c r="DS33" s="204" t="str">
        <f>IF(CV38="","",CV38)</f>
        <v/>
      </c>
      <c r="DT33" s="204" t="str">
        <f>IF(CZ38="","",CZ38)</f>
        <v/>
      </c>
      <c r="DU33" s="205"/>
      <c r="DV33" s="205"/>
      <c r="DW33" s="205"/>
      <c r="DX33" s="205"/>
      <c r="DY33" s="76"/>
    </row>
    <row r="34" spans="2:129" s="61" customFormat="1" hidden="1">
      <c r="D34" s="63"/>
      <c r="H34" s="63"/>
      <c r="L34" s="63"/>
      <c r="R34" s="63"/>
      <c r="V34" s="63"/>
      <c r="Z34" s="63"/>
      <c r="AD34" s="63"/>
      <c r="AJ34" s="63"/>
      <c r="AN34" s="63"/>
      <c r="AR34" s="63"/>
      <c r="BD34" s="63"/>
      <c r="BF34" s="63"/>
      <c r="BJ34" s="63"/>
      <c r="BN34" s="63"/>
      <c r="BR34" s="63"/>
      <c r="BV34" s="63"/>
      <c r="DQ34" s="51"/>
      <c r="DR34" s="51"/>
      <c r="DS34" s="205"/>
      <c r="DT34" s="205"/>
      <c r="DU34" s="205"/>
      <c r="DV34" s="205"/>
      <c r="DW34" s="205"/>
      <c r="DX34" s="205"/>
      <c r="DY34" s="208"/>
    </row>
    <row r="35" spans="2:129" s="76" customFormat="1" hidden="1">
      <c r="Y35" s="69"/>
      <c r="AA35" s="184" t="s">
        <v>149</v>
      </c>
      <c r="BM35" s="69"/>
      <c r="BV35" s="69"/>
      <c r="CB35" s="184" t="s">
        <v>149</v>
      </c>
      <c r="DQ35" s="51"/>
      <c r="DR35" s="51"/>
      <c r="DS35" s="205"/>
      <c r="DT35" s="205"/>
      <c r="DU35" s="205"/>
      <c r="DV35" s="205"/>
      <c r="DW35" s="205"/>
      <c r="DX35" s="205"/>
    </row>
    <row r="36" spans="2:129" s="61" customFormat="1" hidden="1">
      <c r="V36" s="63"/>
      <c r="W36" s="63"/>
      <c r="Z36" s="63"/>
      <c r="AA36" s="185" t="s">
        <v>71</v>
      </c>
      <c r="BJ36" s="63"/>
      <c r="BK36" s="63"/>
      <c r="BN36" s="63"/>
      <c r="BV36" s="63"/>
      <c r="CB36" s="185" t="s">
        <v>72</v>
      </c>
      <c r="DQ36" s="51"/>
      <c r="DR36" s="51"/>
      <c r="DS36" s="205"/>
      <c r="DT36" s="205"/>
      <c r="DU36" s="205"/>
      <c r="DV36" s="205"/>
      <c r="DW36" s="205"/>
      <c r="DX36" s="205"/>
      <c r="DY36" s="208"/>
    </row>
    <row r="37" spans="2:129" s="61" customFormat="1" ht="10.5">
      <c r="V37" s="63"/>
      <c r="W37" s="63"/>
      <c r="Z37" s="63"/>
      <c r="AA37" s="186"/>
      <c r="BJ37" s="63"/>
      <c r="BK37" s="63"/>
      <c r="BN37" s="63"/>
      <c r="BV37" s="63"/>
      <c r="CB37" s="186"/>
      <c r="DQ37" s="50"/>
      <c r="DR37" s="50"/>
      <c r="DS37" s="205"/>
      <c r="DT37" s="205"/>
      <c r="DU37" s="205"/>
      <c r="DV37" s="205"/>
      <c r="DW37" s="205"/>
      <c r="DX37" s="205"/>
      <c r="DY37" s="208"/>
    </row>
    <row r="38" spans="2:129" s="134" customFormat="1" ht="198.75" customHeight="1">
      <c r="AA38" s="187" t="e">
        <f ca="1">IF(COUNTBLANK(INDIRECT(CONCATENATE(AA35,"抽選")))&gt;0,CONCATENATE(AA35,"チーム　",AA36),INDEX(INDIRECT(CONCATENATE(AA35,"チーム")),MATCH(AA36,INDIRECT(CONCATENATE(AA35,"抽選")),0)))</f>
        <v>#N/A</v>
      </c>
      <c r="CB38" s="187" t="e">
        <f ca="1">IF(COUNTBLANK(INDIRECT(CONCATENATE(CB35,"抽選")))&gt;0,CONCATENATE(CB35,"チーム　",CB36),INDEX(INDIRECT(CONCATENATE(CB35,"チーム")),MATCH(CB36,INDIRECT(CONCATENATE(CB35,"抽選")),0)))</f>
        <v>#N/A</v>
      </c>
      <c r="DQ38" s="50"/>
      <c r="DR38" s="50"/>
      <c r="DS38" s="205"/>
      <c r="DT38" s="205"/>
      <c r="DU38" s="205"/>
      <c r="DV38" s="205"/>
      <c r="DW38" s="205"/>
      <c r="DX38" s="205"/>
    </row>
    <row r="39" spans="2:129" s="74" customFormat="1">
      <c r="DQ39" s="50"/>
      <c r="DR39" s="50"/>
      <c r="DS39" s="50"/>
      <c r="DT39" s="50"/>
      <c r="DU39" s="50"/>
      <c r="DV39" s="50"/>
      <c r="DW39" s="50"/>
      <c r="DX39" s="50"/>
    </row>
    <row r="40" spans="2:129" s="75" customFormat="1" ht="10.5" hidden="1">
      <c r="B40" s="61"/>
      <c r="C40" s="61"/>
      <c r="D40" s="61" t="s">
        <v>76</v>
      </c>
      <c r="E40" s="61"/>
      <c r="F40" s="61"/>
      <c r="G40" s="61"/>
      <c r="H40" s="61" t="s">
        <v>66</v>
      </c>
      <c r="I40" s="123"/>
      <c r="J40" s="61"/>
      <c r="K40" s="61"/>
      <c r="L40" s="61" t="s">
        <v>8</v>
      </c>
      <c r="M40" s="61"/>
      <c r="N40" s="61"/>
      <c r="O40" s="61"/>
      <c r="P40" s="61" t="s">
        <v>72</v>
      </c>
      <c r="Q40" s="61"/>
      <c r="R40" s="61"/>
      <c r="S40" s="61"/>
      <c r="T40" s="61" t="s">
        <v>69</v>
      </c>
      <c r="U40" s="61"/>
      <c r="V40" s="61"/>
      <c r="W40" s="61"/>
      <c r="X40" s="61" t="s">
        <v>9</v>
      </c>
      <c r="Y40" s="61"/>
      <c r="Z40" s="61"/>
      <c r="AA40" s="123"/>
      <c r="AB40" s="61" t="s">
        <v>82</v>
      </c>
      <c r="AC40" s="61"/>
      <c r="AD40" s="61"/>
      <c r="AE40" s="61"/>
      <c r="AF40" s="61" t="s">
        <v>73</v>
      </c>
      <c r="AG40" s="61"/>
      <c r="AH40" s="61"/>
      <c r="AI40" s="61"/>
      <c r="AJ40" s="61" t="s">
        <v>10</v>
      </c>
      <c r="AK40" s="61"/>
      <c r="AL40" s="61"/>
      <c r="AM40" s="61"/>
      <c r="AN40" s="61" t="s">
        <v>71</v>
      </c>
      <c r="AO40" s="123"/>
      <c r="AP40" s="61"/>
      <c r="AQ40" s="61"/>
      <c r="AR40" s="61" t="s">
        <v>81</v>
      </c>
      <c r="AS40" s="61"/>
      <c r="AT40" s="61"/>
      <c r="AU40" s="61"/>
      <c r="AV40" s="61" t="s">
        <v>101</v>
      </c>
      <c r="AW40" s="61"/>
      <c r="AX40" s="61"/>
      <c r="AY40" s="61"/>
      <c r="AZ40" s="61" t="s">
        <v>77</v>
      </c>
      <c r="BA40" s="61"/>
      <c r="BB40" s="61"/>
      <c r="BC40" s="61"/>
      <c r="BD40" s="61" t="s">
        <v>80</v>
      </c>
      <c r="BE40" s="61"/>
      <c r="BF40" s="61"/>
      <c r="BG40" s="61"/>
      <c r="BH40" s="61" t="s">
        <v>16</v>
      </c>
      <c r="BI40" s="61"/>
      <c r="BJ40" s="61"/>
      <c r="BK40" s="61"/>
      <c r="BL40" s="61" t="s">
        <v>79</v>
      </c>
      <c r="BM40" s="61"/>
      <c r="BN40" s="61"/>
      <c r="BO40" s="123"/>
      <c r="BP40" s="61" t="s">
        <v>12</v>
      </c>
      <c r="BQ40" s="61"/>
      <c r="BR40" s="61"/>
      <c r="BS40" s="61"/>
      <c r="BT40" s="61" t="s">
        <v>11</v>
      </c>
      <c r="BU40" s="61"/>
      <c r="BV40" s="183"/>
      <c r="BW40" s="183"/>
      <c r="BX40" s="75" t="s">
        <v>65</v>
      </c>
      <c r="CB40" s="75" t="s">
        <v>17</v>
      </c>
      <c r="CF40" s="75" t="s">
        <v>19</v>
      </c>
      <c r="CJ40" s="75" t="s">
        <v>68</v>
      </c>
      <c r="CN40" s="75" t="s">
        <v>75</v>
      </c>
      <c r="CR40" s="75" t="s">
        <v>64</v>
      </c>
      <c r="CV40" s="75" t="s">
        <v>14</v>
      </c>
      <c r="CZ40" s="75" t="s">
        <v>102</v>
      </c>
      <c r="DQ40" s="50"/>
      <c r="DR40" s="50"/>
      <c r="DS40" s="50"/>
      <c r="DT40" s="50"/>
      <c r="DU40" s="50"/>
      <c r="DV40" s="50"/>
      <c r="DW40" s="50"/>
      <c r="DX40" s="50"/>
    </row>
    <row r="41" spans="2:129" s="61" customFormat="1" ht="10.5">
      <c r="H41" s="47"/>
      <c r="I41" s="123"/>
      <c r="J41" s="62"/>
      <c r="X41" s="48"/>
      <c r="Z41" s="62"/>
      <c r="AA41" s="123"/>
      <c r="AN41" s="47"/>
      <c r="AO41" s="123"/>
      <c r="AP41" s="62"/>
      <c r="BL41" s="48"/>
      <c r="BN41" s="62"/>
      <c r="BO41" s="123"/>
      <c r="DQ41" s="50"/>
      <c r="DR41" s="50"/>
      <c r="DS41" s="50"/>
      <c r="DT41" s="50"/>
      <c r="DU41" s="50"/>
      <c r="DV41" s="50"/>
      <c r="DW41" s="50"/>
      <c r="DX41" s="50"/>
    </row>
    <row r="42" spans="2:129" s="61" customFormat="1" ht="10.5">
      <c r="C42" s="75"/>
      <c r="H42" s="47"/>
      <c r="I42" s="123"/>
      <c r="J42" s="47"/>
      <c r="S42" s="75"/>
      <c r="X42" s="48"/>
      <c r="Z42" s="48"/>
      <c r="AA42" s="123"/>
      <c r="AI42" s="75"/>
      <c r="AN42" s="47"/>
      <c r="AO42" s="123"/>
      <c r="AP42" s="47"/>
      <c r="BG42" s="75"/>
      <c r="BL42" s="48"/>
      <c r="BN42" s="48"/>
      <c r="BO42" s="123"/>
      <c r="DQ42" s="50"/>
      <c r="DR42" s="50"/>
      <c r="DS42" s="50"/>
      <c r="DT42" s="50"/>
      <c r="DU42" s="50"/>
      <c r="DV42" s="50"/>
      <c r="DW42" s="50"/>
      <c r="DX42" s="50"/>
    </row>
  </sheetData>
  <mergeCells count="39">
    <mergeCell ref="B1:CZ1"/>
    <mergeCell ref="AV6:BK6"/>
    <mergeCell ref="CI6:CX6"/>
    <mergeCell ref="Y8:Y15"/>
    <mergeCell ref="CD8:CD15"/>
    <mergeCell ref="BC10:BD10"/>
    <mergeCell ref="AN15:AN19"/>
    <mergeCell ref="V19:V23"/>
    <mergeCell ref="AF19:AF23"/>
    <mergeCell ref="AM11:AM15"/>
    <mergeCell ref="BC14:BD14"/>
    <mergeCell ref="AW12:BJ12"/>
    <mergeCell ref="AX13:BI13"/>
    <mergeCell ref="AU19:AU23"/>
    <mergeCell ref="BH19:BH23"/>
    <mergeCell ref="AO23:AO27"/>
    <mergeCell ref="AK23:AK27"/>
    <mergeCell ref="H19:H23"/>
    <mergeCell ref="N15:N19"/>
    <mergeCell ref="BN15:BN19"/>
    <mergeCell ref="BS11:BS15"/>
    <mergeCell ref="E23:E27"/>
    <mergeCell ref="M23:M27"/>
    <mergeCell ref="Q23:Q27"/>
    <mergeCell ref="Y23:Y27"/>
    <mergeCell ref="AC23:AC27"/>
    <mergeCell ref="CY23:CY27"/>
    <mergeCell ref="AY23:AY27"/>
    <mergeCell ref="BE23:BE27"/>
    <mergeCell ref="BM23:BM27"/>
    <mergeCell ref="BQ23:BQ27"/>
    <mergeCell ref="BY23:BY27"/>
    <mergeCell ref="CC23:CC27"/>
    <mergeCell ref="BV19:BV23"/>
    <mergeCell ref="CF19:CF23"/>
    <mergeCell ref="CU19:CU23"/>
    <mergeCell ref="CO23:CO27"/>
    <mergeCell ref="CN15:CN19"/>
    <mergeCell ref="CK23:CK27"/>
  </mergeCells>
  <phoneticPr fontId="2"/>
  <conditionalFormatting sqref="BU38 BL38 BX38 CJ38 CV38 CZ38 AV38 AZ38 D38 L38 AJ38 X38 H38">
    <cfRule type="expression" dxfId="69" priority="34" stopIfTrue="1">
      <formula>$BX$1&gt;0</formula>
    </cfRule>
  </conditionalFormatting>
  <conditionalFormatting sqref="F38">
    <cfRule type="expression" dxfId="68" priority="33" stopIfTrue="1">
      <formula>$BX$1&gt;0</formula>
    </cfRule>
  </conditionalFormatting>
  <conditionalFormatting sqref="AG38">
    <cfRule type="expression" dxfId="67" priority="32" stopIfTrue="1">
      <formula>$BX$1&gt;0</formula>
    </cfRule>
  </conditionalFormatting>
  <conditionalFormatting sqref="AB38 AF38">
    <cfRule type="expression" dxfId="66" priority="31" stopIfTrue="1">
      <formula>$BX$1&gt;0</formula>
    </cfRule>
  </conditionalFormatting>
  <conditionalFormatting sqref="AD38">
    <cfRule type="expression" dxfId="65" priority="30" stopIfTrue="1">
      <formula>$BX$1&gt;0</formula>
    </cfRule>
  </conditionalFormatting>
  <conditionalFormatting sqref="P38 T38">
    <cfRule type="expression" dxfId="64" priority="29" stopIfTrue="1">
      <formula>$BX$1&gt;0</formula>
    </cfRule>
  </conditionalFormatting>
  <conditionalFormatting sqref="R38">
    <cfRule type="expression" dxfId="63" priority="28" stopIfTrue="1">
      <formula>$BX$1&gt;0</formula>
    </cfRule>
  </conditionalFormatting>
  <conditionalFormatting sqref="AN38 AR38">
    <cfRule type="expression" dxfId="62" priority="27" stopIfTrue="1">
      <formula>$BX$1&gt;0</formula>
    </cfRule>
  </conditionalFormatting>
  <conditionalFormatting sqref="AP38">
    <cfRule type="expression" dxfId="61" priority="26" stopIfTrue="1">
      <formula>$BX$1&gt;0</formula>
    </cfRule>
  </conditionalFormatting>
  <conditionalFormatting sqref="BD38 BH38">
    <cfRule type="expression" dxfId="60" priority="25" stopIfTrue="1">
      <formula>$BX$1&gt;0</formula>
    </cfRule>
  </conditionalFormatting>
  <conditionalFormatting sqref="BF38">
    <cfRule type="expression" dxfId="59" priority="24" stopIfTrue="1">
      <formula>$BX$1&gt;0</formula>
    </cfRule>
  </conditionalFormatting>
  <conditionalFormatting sqref="BP38 BT38">
    <cfRule type="expression" dxfId="58" priority="23" stopIfTrue="1">
      <formula>$BX$1&gt;0</formula>
    </cfRule>
  </conditionalFormatting>
  <conditionalFormatting sqref="BR38">
    <cfRule type="expression" dxfId="57" priority="22" stopIfTrue="1">
      <formula>$BX$1&gt;0</formula>
    </cfRule>
  </conditionalFormatting>
  <conditionalFormatting sqref="CB38 CF38">
    <cfRule type="expression" dxfId="56" priority="21" stopIfTrue="1">
      <formula>$BX$1&gt;0</formula>
    </cfRule>
  </conditionalFormatting>
  <conditionalFormatting sqref="CD38">
    <cfRule type="expression" dxfId="55" priority="20" stopIfTrue="1">
      <formula>$BX$1&gt;0</formula>
    </cfRule>
  </conditionalFormatting>
  <conditionalFormatting sqref="CN38 CR38">
    <cfRule type="expression" dxfId="54" priority="19" stopIfTrue="1">
      <formula>$BX$1&gt;0</formula>
    </cfRule>
  </conditionalFormatting>
  <conditionalFormatting sqref="CP38">
    <cfRule type="expression" dxfId="53" priority="18" stopIfTrue="1">
      <formula>$BX$1&gt;0</formula>
    </cfRule>
  </conditionalFormatting>
  <conditionalFormatting sqref="I38">
    <cfRule type="expression" dxfId="52" priority="17" stopIfTrue="1">
      <formula>$BX$1&gt;0</formula>
    </cfRule>
  </conditionalFormatting>
  <conditionalFormatting sqref="U38">
    <cfRule type="expression" dxfId="51" priority="16" stopIfTrue="1">
      <formula>$BX$1&gt;0</formula>
    </cfRule>
  </conditionalFormatting>
  <conditionalFormatting sqref="AG38">
    <cfRule type="expression" dxfId="50" priority="15" stopIfTrue="1">
      <formula>$BX$1&gt;0</formula>
    </cfRule>
  </conditionalFormatting>
  <conditionalFormatting sqref="AS38">
    <cfRule type="expression" dxfId="49" priority="14" stopIfTrue="1">
      <formula>$BX$1&gt;0</formula>
    </cfRule>
  </conditionalFormatting>
  <conditionalFormatting sqref="BI38">
    <cfRule type="expression" dxfId="48" priority="13" stopIfTrue="1">
      <formula>$BX$1&gt;0</formula>
    </cfRule>
  </conditionalFormatting>
  <conditionalFormatting sqref="BU38">
    <cfRule type="expression" dxfId="47" priority="12" stopIfTrue="1">
      <formula>$BX$1&gt;0</formula>
    </cfRule>
  </conditionalFormatting>
  <conditionalFormatting sqref="CG38">
    <cfRule type="expression" dxfId="46" priority="11" stopIfTrue="1">
      <formula>$BX$1&gt;0</formula>
    </cfRule>
  </conditionalFormatting>
  <conditionalFormatting sqref="CX38">
    <cfRule type="expression" dxfId="45" priority="10" stopIfTrue="1">
      <formula>$BX$1&gt;0</formula>
    </cfRule>
  </conditionalFormatting>
  <conditionalFormatting sqref="CP38">
    <cfRule type="expression" dxfId="44" priority="9" stopIfTrue="1">
      <formula>$BX$1&gt;0</formula>
    </cfRule>
  </conditionalFormatting>
  <conditionalFormatting sqref="CV38">
    <cfRule type="expression" dxfId="43" priority="8" stopIfTrue="1">
      <formula>$BX$1&gt;0</formula>
    </cfRule>
  </conditionalFormatting>
  <conditionalFormatting sqref="CT38">
    <cfRule type="expression" dxfId="42" priority="7" stopIfTrue="1">
      <formula>$BX$1&gt;0</formula>
    </cfRule>
  </conditionalFormatting>
  <conditionalFormatting sqref="O38">
    <cfRule type="expression" dxfId="41" priority="6" stopIfTrue="1">
      <formula>$BX$1&gt;0</formula>
    </cfRule>
  </conditionalFormatting>
  <conditionalFormatting sqref="AM38">
    <cfRule type="expression" dxfId="40" priority="5" stopIfTrue="1">
      <formula>$BX$1&gt;0</formula>
    </cfRule>
  </conditionalFormatting>
  <conditionalFormatting sqref="BO38">
    <cfRule type="expression" dxfId="39" priority="4" stopIfTrue="1">
      <formula>$BX$1&gt;0</formula>
    </cfRule>
  </conditionalFormatting>
  <conditionalFormatting sqref="CM38">
    <cfRule type="expression" dxfId="38" priority="3" stopIfTrue="1">
      <formula>$BX$1&gt;0</formula>
    </cfRule>
  </conditionalFormatting>
  <conditionalFormatting sqref="AA38">
    <cfRule type="expression" dxfId="37" priority="2" stopIfTrue="1">
      <formula>$BX$1&gt;0</formula>
    </cfRule>
  </conditionalFormatting>
  <conditionalFormatting sqref="CB38">
    <cfRule type="expression" dxfId="36" priority="1" stopIfTrue="1">
      <formula>$BX$1&gt;0</formula>
    </cfRule>
  </conditionalFormatting>
  <printOptions horizontalCentered="1" verticalCentered="1"/>
  <pageMargins left="0" right="0" top="0.74803149606299213" bottom="0.74803149606299213" header="0.31496062992125984" footer="0.31496062992125984"/>
  <pageSetup paperSize="9" scale="58" orientation="landscape" horizontalDpi="4294967294"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0C7BA-CD5E-4DEA-8AD9-B47753942258}">
  <sheetPr>
    <tabColor theme="1" tint="0.499984740745262"/>
  </sheetPr>
  <dimension ref="B1:DY42"/>
  <sheetViews>
    <sheetView zoomScale="77" zoomScaleNormal="77" workbookViewId="0">
      <selection activeCell="AC41" sqref="AC41"/>
    </sheetView>
  </sheetViews>
  <sheetFormatPr defaultColWidth="3.75" defaultRowHeight="13.5"/>
  <cols>
    <col min="1" max="1" width="3.75" style="50"/>
    <col min="2" max="103" width="2.25" style="50" customWidth="1"/>
    <col min="104" max="111" width="2.25" customWidth="1"/>
    <col min="112" max="119" width="2.25" style="50" customWidth="1"/>
    <col min="120" max="120" width="3.75" style="50"/>
    <col min="121" max="121" width="15" style="50" bestFit="1" customWidth="1"/>
    <col min="122" max="122" width="7.5" style="50" bestFit="1" customWidth="1"/>
    <col min="123" max="123" width="18.75" style="50" customWidth="1"/>
    <col min="124" max="124" width="20.125" style="50" customWidth="1"/>
    <col min="125" max="16384" width="3.75" style="50"/>
  </cols>
  <sheetData>
    <row r="1" spans="2:129" s="49" customFormat="1" ht="21">
      <c r="B1" s="937" t="str">
        <f>CONCATENATE(参加チーム!D1," 高学年ファイター　決勝 トーナメント 表")</f>
        <v>市民総体 第13回豊田市ドッジボール協会長杯（第17回豊田市小学生ドッジボール大会） 高学年ファイター　決勝 トーナメント 表</v>
      </c>
      <c r="C1" s="937"/>
      <c r="D1" s="937"/>
      <c r="E1" s="937"/>
      <c r="F1" s="937"/>
      <c r="G1" s="937"/>
      <c r="H1" s="937"/>
      <c r="I1" s="937"/>
      <c r="J1" s="937"/>
      <c r="K1" s="937"/>
      <c r="L1" s="937"/>
      <c r="M1" s="937"/>
      <c r="N1" s="937"/>
      <c r="O1" s="937"/>
      <c r="P1" s="937"/>
      <c r="Q1" s="937"/>
      <c r="R1" s="937"/>
      <c r="S1" s="937"/>
      <c r="T1" s="937"/>
      <c r="U1" s="937"/>
      <c r="V1" s="937"/>
      <c r="W1" s="937"/>
      <c r="X1" s="937"/>
      <c r="Y1" s="937"/>
      <c r="Z1" s="937"/>
      <c r="AA1" s="937"/>
      <c r="AB1" s="937"/>
      <c r="AC1" s="937"/>
      <c r="AD1" s="937"/>
      <c r="AE1" s="937"/>
      <c r="AF1" s="937"/>
      <c r="AG1" s="937"/>
      <c r="AH1" s="937"/>
      <c r="AI1" s="937"/>
      <c r="AJ1" s="937"/>
      <c r="AK1" s="937"/>
      <c r="AL1" s="937"/>
      <c r="AM1" s="937"/>
      <c r="AN1" s="937"/>
      <c r="AO1" s="937"/>
      <c r="AP1" s="937"/>
      <c r="AQ1" s="937"/>
      <c r="AR1" s="937"/>
      <c r="AS1" s="937"/>
      <c r="AT1" s="937"/>
      <c r="AU1" s="937"/>
      <c r="AV1" s="937"/>
      <c r="AW1" s="937"/>
      <c r="AX1" s="937"/>
      <c r="AY1" s="937"/>
      <c r="AZ1" s="937"/>
      <c r="BA1" s="937"/>
      <c r="BB1" s="937"/>
      <c r="BC1" s="937"/>
      <c r="BD1" s="937"/>
      <c r="BE1" s="937"/>
      <c r="BF1" s="937"/>
      <c r="BG1" s="937"/>
      <c r="BH1" s="937"/>
      <c r="BI1" s="937"/>
      <c r="BJ1" s="937"/>
      <c r="BK1" s="937"/>
      <c r="BL1" s="937"/>
      <c r="BM1" s="937"/>
      <c r="BN1" s="937"/>
      <c r="BO1" s="937"/>
      <c r="BP1" s="937"/>
      <c r="BQ1" s="937"/>
      <c r="BR1" s="937"/>
      <c r="BS1" s="937"/>
      <c r="BT1" s="937"/>
      <c r="BU1" s="937"/>
      <c r="BV1" s="937"/>
      <c r="BW1" s="937"/>
      <c r="BX1" s="937"/>
      <c r="BY1" s="937"/>
      <c r="BZ1" s="937"/>
      <c r="CA1" s="937"/>
      <c r="CB1" s="937"/>
      <c r="CC1" s="937"/>
      <c r="CD1" s="937"/>
      <c r="CE1" s="937"/>
      <c r="CF1" s="937"/>
      <c r="CG1" s="937"/>
      <c r="CH1" s="937"/>
      <c r="CI1" s="937"/>
      <c r="CJ1" s="937"/>
      <c r="CK1" s="937"/>
      <c r="CL1" s="937"/>
      <c r="CM1" s="937"/>
      <c r="CN1" s="937"/>
      <c r="CO1" s="937"/>
      <c r="CP1" s="937"/>
      <c r="CQ1" s="937"/>
      <c r="CR1" s="937"/>
      <c r="CS1" s="937"/>
      <c r="CT1" s="937"/>
      <c r="CU1" s="937"/>
      <c r="CV1" s="937"/>
      <c r="CW1" s="937"/>
      <c r="CX1" s="937"/>
      <c r="CY1" s="937"/>
      <c r="CZ1" s="937"/>
    </row>
    <row r="2" spans="2:129" s="49" customFormat="1" ht="17.100000000000001" customHeight="1">
      <c r="B2" s="179"/>
      <c r="C2" s="179"/>
      <c r="D2" s="179"/>
      <c r="E2" s="179"/>
      <c r="F2" s="179"/>
      <c r="G2" s="179"/>
      <c r="H2" s="179"/>
      <c r="I2" s="179"/>
      <c r="J2" s="179"/>
      <c r="K2" s="179"/>
      <c r="L2" s="179"/>
      <c r="M2" s="179"/>
      <c r="N2" s="210"/>
      <c r="O2" s="210"/>
      <c r="P2" s="210"/>
      <c r="Q2" s="210"/>
      <c r="R2" s="210"/>
      <c r="S2" s="210"/>
      <c r="T2" s="210"/>
      <c r="U2" s="210"/>
      <c r="V2" s="210"/>
      <c r="W2" s="210"/>
      <c r="X2" s="210"/>
      <c r="Y2" s="210"/>
      <c r="Z2" s="210"/>
      <c r="AA2" s="210"/>
      <c r="AB2" s="210"/>
      <c r="AC2" s="180"/>
      <c r="AD2" s="180"/>
      <c r="AE2" s="33"/>
      <c r="AF2" s="33"/>
      <c r="AG2" s="33"/>
      <c r="AH2" s="32"/>
      <c r="AI2" s="180"/>
      <c r="AJ2" s="123"/>
      <c r="AK2" s="180"/>
      <c r="AL2" s="180"/>
      <c r="AM2" s="180"/>
      <c r="AN2" s="180"/>
      <c r="AO2" s="210"/>
      <c r="AP2" s="210"/>
      <c r="AQ2" s="210"/>
      <c r="AR2" s="210"/>
      <c r="AS2" s="210"/>
      <c r="AT2" s="210"/>
      <c r="AU2" s="210"/>
      <c r="AV2" s="210"/>
      <c r="AW2" s="210"/>
      <c r="AX2" s="210"/>
      <c r="AY2" s="210"/>
      <c r="AZ2" s="210"/>
      <c r="BA2" s="210"/>
      <c r="BB2" s="210"/>
      <c r="BC2" s="210"/>
      <c r="BD2" s="210"/>
      <c r="BE2" s="210"/>
      <c r="BF2" s="210"/>
      <c r="BG2" s="210"/>
      <c r="BH2" s="210"/>
      <c r="BI2" s="210"/>
      <c r="BJ2" s="210"/>
      <c r="BK2" s="210"/>
      <c r="BL2" s="210"/>
      <c r="BM2" s="210"/>
      <c r="BN2" s="210"/>
      <c r="BO2" s="210"/>
      <c r="BP2" s="210"/>
      <c r="BQ2" s="210"/>
      <c r="BR2" s="210"/>
      <c r="BS2" s="210"/>
      <c r="BT2" s="210"/>
      <c r="BU2" s="210"/>
      <c r="BV2" s="211"/>
      <c r="BW2" s="211"/>
    </row>
    <row r="3" spans="2:129" s="49" customFormat="1" ht="27" customHeight="1">
      <c r="B3" s="179"/>
      <c r="D3" s="179"/>
      <c r="E3" s="179"/>
      <c r="F3" s="179"/>
      <c r="G3" s="179"/>
      <c r="H3" s="179"/>
      <c r="I3" s="179"/>
      <c r="J3" s="179"/>
      <c r="K3" s="179"/>
      <c r="L3" s="179"/>
      <c r="M3" s="179"/>
      <c r="N3" s="210"/>
      <c r="O3" s="210"/>
      <c r="P3" s="210"/>
      <c r="CK3" s="212" t="s">
        <v>656</v>
      </c>
      <c r="DQ3" s="181"/>
      <c r="DR3" s="182" t="s">
        <v>90</v>
      </c>
      <c r="DS3" s="51" t="s">
        <v>5</v>
      </c>
      <c r="DT3" s="51" t="s">
        <v>5</v>
      </c>
      <c r="DU3" s="50"/>
      <c r="DV3" s="50"/>
      <c r="DW3" s="50"/>
      <c r="DX3" s="50"/>
    </row>
    <row r="4" spans="2:129" s="49" customFormat="1" ht="17.100000000000001" customHeight="1">
      <c r="B4" s="179"/>
      <c r="C4" s="179"/>
      <c r="D4" s="179"/>
      <c r="E4" s="179"/>
      <c r="F4" s="179"/>
      <c r="G4" s="179"/>
      <c r="H4" s="179"/>
      <c r="I4" s="179"/>
      <c r="J4" s="179"/>
      <c r="K4" s="179"/>
      <c r="L4" s="179"/>
      <c r="M4" s="179"/>
      <c r="N4" s="210"/>
      <c r="O4" s="210"/>
      <c r="P4" s="210"/>
      <c r="AC4" s="210"/>
      <c r="AD4" s="210"/>
      <c r="AE4" s="210"/>
      <c r="AF4" s="210"/>
      <c r="AG4" s="210"/>
      <c r="AH4" s="210"/>
      <c r="AI4" s="210"/>
      <c r="AJ4" s="210"/>
      <c r="AK4" s="210"/>
      <c r="AL4" s="210"/>
      <c r="AM4" s="210"/>
      <c r="AN4" s="210"/>
      <c r="AO4" s="180"/>
      <c r="AP4" s="180"/>
      <c r="AQ4" s="180"/>
      <c r="AR4" s="180"/>
      <c r="AS4" s="123"/>
      <c r="AT4" s="180"/>
      <c r="AU4" s="180"/>
      <c r="AV4" s="180"/>
      <c r="AW4" s="180"/>
      <c r="AX4" s="180"/>
      <c r="AY4" s="180"/>
      <c r="AZ4" s="180"/>
      <c r="BA4" s="180"/>
      <c r="BB4" s="180"/>
      <c r="BC4" s="180"/>
      <c r="BD4" s="180"/>
      <c r="BE4" s="180"/>
      <c r="BF4" s="180"/>
      <c r="BG4" s="180"/>
      <c r="BH4" s="180"/>
      <c r="BJ4" s="210"/>
      <c r="BK4" s="210"/>
      <c r="BL4" s="210"/>
      <c r="BM4" s="210"/>
      <c r="BN4" s="210"/>
      <c r="BO4" s="210"/>
      <c r="BP4" s="210"/>
      <c r="BQ4" s="210"/>
      <c r="BR4" s="210"/>
      <c r="BS4" s="210"/>
      <c r="BT4" s="210"/>
      <c r="BU4" s="210"/>
      <c r="BV4" s="210"/>
      <c r="BW4" s="211"/>
      <c r="BX4" s="211"/>
      <c r="DQ4" s="51"/>
      <c r="DR4" s="51"/>
      <c r="DS4" s="204" t="e">
        <f>IF(#REF!="","",#REF!)</f>
        <v>#REF!</v>
      </c>
      <c r="DT4" s="204" t="str">
        <f>IF(AJ2="","",AJ2)</f>
        <v/>
      </c>
      <c r="DU4" s="205"/>
      <c r="DV4" s="205"/>
      <c r="DW4" s="205"/>
      <c r="DX4" s="205"/>
      <c r="DY4" s="206"/>
    </row>
    <row r="5" spans="2:129" s="49" customFormat="1" ht="17.100000000000001" customHeight="1">
      <c r="B5" s="179"/>
      <c r="C5" s="179"/>
      <c r="D5" s="179"/>
      <c r="E5" s="179"/>
      <c r="F5" s="179"/>
      <c r="G5" s="179"/>
      <c r="H5" s="179"/>
      <c r="I5" s="179"/>
      <c r="J5" s="179"/>
      <c r="K5" s="179"/>
      <c r="L5" s="179"/>
      <c r="M5" s="179"/>
      <c r="N5" s="210"/>
      <c r="O5" s="210"/>
      <c r="P5" s="210"/>
      <c r="AC5" s="210"/>
      <c r="AD5" s="210"/>
      <c r="AE5" s="210"/>
      <c r="AF5" s="210"/>
      <c r="AG5" s="210"/>
      <c r="AH5" s="210"/>
      <c r="AI5" s="210"/>
      <c r="AJ5" s="210"/>
      <c r="AK5" s="210"/>
      <c r="AL5" s="210"/>
      <c r="AM5" s="210"/>
      <c r="AN5" s="210"/>
      <c r="AO5" s="180"/>
      <c r="AP5" s="180"/>
      <c r="AV5" s="215" t="s">
        <v>258</v>
      </c>
      <c r="BH5" s="213"/>
      <c r="BJ5" s="214"/>
      <c r="BK5" s="210"/>
      <c r="BL5" s="210"/>
      <c r="BM5" s="210"/>
      <c r="BN5" s="210"/>
      <c r="BO5" s="210"/>
      <c r="BP5" s="210"/>
      <c r="BQ5" s="210"/>
      <c r="BR5" s="210"/>
      <c r="BS5" s="210"/>
      <c r="BT5" s="210"/>
      <c r="BU5" s="210"/>
      <c r="BV5" s="210"/>
      <c r="BW5" s="211"/>
      <c r="BX5" s="211"/>
      <c r="CI5" s="49" t="s">
        <v>259</v>
      </c>
      <c r="DQ5" s="51"/>
      <c r="DR5" s="51"/>
      <c r="DS5" s="204" t="e">
        <f>IF(#REF!="","",#REF!)</f>
        <v>#REF!</v>
      </c>
      <c r="DT5" s="204" t="str">
        <f>IF(AN4="","",AN4)</f>
        <v/>
      </c>
      <c r="DU5" s="205"/>
      <c r="DV5" s="205"/>
      <c r="DW5" s="205"/>
      <c r="DX5" s="205"/>
      <c r="DY5" s="206"/>
    </row>
    <row r="6" spans="2:129" s="75" customFormat="1" ht="17.100000000000001" customHeight="1">
      <c r="B6" s="179"/>
      <c r="C6" s="179"/>
      <c r="D6" s="179"/>
      <c r="E6" s="179"/>
      <c r="F6" s="179"/>
      <c r="G6" s="179"/>
      <c r="H6" s="179"/>
      <c r="I6" s="179"/>
      <c r="J6" s="179"/>
      <c r="K6" s="179"/>
      <c r="L6" s="179"/>
      <c r="M6" s="179"/>
      <c r="N6" s="61"/>
      <c r="O6" s="61"/>
      <c r="P6" s="61"/>
      <c r="Z6" s="49"/>
      <c r="AA6" s="49"/>
      <c r="AB6" s="49"/>
      <c r="AC6" s="210"/>
      <c r="AD6" s="210"/>
      <c r="AE6" s="210"/>
      <c r="AF6" s="210"/>
      <c r="AG6" s="210"/>
      <c r="AH6" s="210"/>
      <c r="AI6" s="210"/>
      <c r="AJ6" s="210"/>
      <c r="AK6" s="210"/>
      <c r="AL6" s="210"/>
      <c r="AM6" s="210"/>
      <c r="AN6" s="210"/>
      <c r="AO6" s="180"/>
      <c r="AP6" s="180"/>
      <c r="AQ6" s="180"/>
      <c r="AV6" s="938" t="e">
        <f ca="1">IF(OR(AB9="",CA9=""),"",IF(AB9&gt;CA9,AA38,CB38))</f>
        <v>#N/A</v>
      </c>
      <c r="AW6" s="939"/>
      <c r="AX6" s="939"/>
      <c r="AY6" s="939"/>
      <c r="AZ6" s="939"/>
      <c r="BA6" s="939"/>
      <c r="BB6" s="939"/>
      <c r="BC6" s="939"/>
      <c r="BD6" s="939"/>
      <c r="BE6" s="939"/>
      <c r="BF6" s="939"/>
      <c r="BG6" s="939"/>
      <c r="BH6" s="939"/>
      <c r="BI6" s="939"/>
      <c r="BJ6" s="939"/>
      <c r="BK6" s="940"/>
      <c r="BL6" s="210"/>
      <c r="BM6" s="210"/>
      <c r="BN6" s="210"/>
      <c r="BO6" s="210"/>
      <c r="BP6" s="210"/>
      <c r="BQ6" s="210"/>
      <c r="BR6" s="210"/>
      <c r="BS6" s="210"/>
      <c r="BT6" s="210"/>
      <c r="BU6" s="210"/>
      <c r="BV6" s="210"/>
      <c r="BW6" s="211"/>
      <c r="BX6" s="211"/>
      <c r="BY6" s="49"/>
      <c r="BZ6" s="49"/>
      <c r="CA6" s="49"/>
      <c r="CB6" s="49"/>
      <c r="CC6" s="49"/>
      <c r="CI6" s="938" t="e">
        <f ca="1">IF(OR(AB9="",CA9=""),"",IF(AB9&lt;CA9,AA38,CB38))</f>
        <v>#N/A</v>
      </c>
      <c r="CJ6" s="939"/>
      <c r="CK6" s="939"/>
      <c r="CL6" s="939"/>
      <c r="CM6" s="939"/>
      <c r="CN6" s="939"/>
      <c r="CO6" s="939"/>
      <c r="CP6" s="939"/>
      <c r="CQ6" s="939"/>
      <c r="CR6" s="939"/>
      <c r="CS6" s="939"/>
      <c r="CT6" s="939"/>
      <c r="CU6" s="939"/>
      <c r="CV6" s="939"/>
      <c r="CW6" s="939"/>
      <c r="CX6" s="940"/>
      <c r="DQ6" s="51" t="s">
        <v>57</v>
      </c>
      <c r="DR6" s="51" t="s">
        <v>683</v>
      </c>
      <c r="DS6" s="204" t="str">
        <f ca="1">IF(AA38="","",AA38)</f>
        <v>Aブロック1位</v>
      </c>
      <c r="DT6" s="204" t="str">
        <f ca="1">IF(CB38="","",CB38)</f>
        <v>Aブロック2位</v>
      </c>
      <c r="DU6" s="205"/>
      <c r="DV6" s="205"/>
      <c r="DW6" s="205"/>
      <c r="DX6" s="205"/>
      <c r="DY6" s="207"/>
    </row>
    <row r="7" spans="2:129" s="75" customFormat="1" ht="17.100000000000001" customHeight="1">
      <c r="B7" s="179"/>
      <c r="AA7" s="62"/>
      <c r="AB7" s="62"/>
      <c r="AC7" s="62"/>
      <c r="AD7" s="76"/>
      <c r="AI7" s="61"/>
      <c r="AJ7" s="61"/>
      <c r="AK7" s="61"/>
      <c r="AL7" s="61"/>
      <c r="AM7" s="61"/>
      <c r="AN7" s="61"/>
      <c r="AO7" s="62"/>
      <c r="AP7" s="62"/>
      <c r="AQ7" s="62"/>
      <c r="AR7" s="62"/>
      <c r="AS7" s="123"/>
      <c r="AT7" s="62"/>
      <c r="AU7" s="62"/>
      <c r="AV7" s="62"/>
      <c r="AW7" s="62"/>
      <c r="AX7" s="62"/>
      <c r="AY7" s="62"/>
      <c r="AZ7" s="62"/>
      <c r="BA7" s="62"/>
      <c r="BB7" s="62"/>
      <c r="BC7" s="62"/>
      <c r="BD7" s="62"/>
      <c r="BE7" s="62"/>
      <c r="BF7" s="62"/>
      <c r="BG7" s="62"/>
      <c r="BH7" s="62"/>
      <c r="BJ7" s="61"/>
      <c r="BK7" s="61"/>
      <c r="BL7" s="61"/>
      <c r="BM7" s="61"/>
      <c r="BN7" s="61"/>
      <c r="BS7" s="61"/>
      <c r="BT7" s="61"/>
      <c r="BU7" s="61"/>
      <c r="BY7" s="62"/>
      <c r="BZ7" s="62"/>
      <c r="CA7" s="62"/>
      <c r="CB7" s="76"/>
      <c r="DQ7" s="51"/>
      <c r="DR7" s="51"/>
      <c r="DS7" s="204"/>
      <c r="DT7" s="204"/>
      <c r="DU7" s="205"/>
      <c r="DV7" s="205"/>
      <c r="DW7" s="205"/>
      <c r="DX7" s="205"/>
      <c r="DY7" s="207"/>
    </row>
    <row r="8" spans="2:129" s="75" customFormat="1" ht="17.100000000000001" customHeight="1">
      <c r="B8" s="179"/>
      <c r="Y8" s="921"/>
      <c r="AA8" s="76"/>
      <c r="AB8" s="76"/>
      <c r="AC8" s="76"/>
      <c r="AD8" s="76"/>
      <c r="AI8" s="61"/>
      <c r="AJ8" s="61"/>
      <c r="AK8" s="61"/>
      <c r="AL8" s="61"/>
      <c r="AM8" s="61"/>
      <c r="AN8" s="61"/>
      <c r="AO8" s="61"/>
      <c r="AP8" s="61"/>
      <c r="AQ8" s="61"/>
      <c r="AR8" s="61"/>
      <c r="BH8" s="61"/>
      <c r="BJ8" s="61"/>
      <c r="BK8" s="61"/>
      <c r="BL8" s="61"/>
      <c r="BM8" s="61"/>
      <c r="BN8" s="61"/>
      <c r="BS8" s="61"/>
      <c r="BT8" s="61"/>
      <c r="BU8" s="61"/>
      <c r="BY8" s="76"/>
      <c r="BZ8" s="76"/>
      <c r="CA8" s="76"/>
      <c r="CB8" s="76"/>
      <c r="CD8" s="921"/>
      <c r="DQ8" s="51" t="s">
        <v>253</v>
      </c>
      <c r="DR8" s="51">
        <f>BC14</f>
        <v>0</v>
      </c>
      <c r="DS8" s="204" t="str">
        <f>IF(AM11="","",AM11)</f>
        <v/>
      </c>
      <c r="DT8" s="204" t="str">
        <f>IF(BS11="","",BS11)</f>
        <v/>
      </c>
      <c r="DU8" s="205"/>
      <c r="DV8" s="205"/>
      <c r="DW8" s="205"/>
      <c r="DX8" s="205"/>
      <c r="DY8" s="207"/>
    </row>
    <row r="9" spans="2:129" s="75" customFormat="1" ht="17.100000000000001" customHeight="1">
      <c r="B9" s="179"/>
      <c r="Y9" s="921"/>
      <c r="AA9" s="60"/>
      <c r="AB9" s="251" t="e">
        <f ca="1">IF(ISBLANK(VLOOKUP(BC10,INDIRECT(CONCATENATE(MID(BC10,1,1),"トーナメント得点")),3,FALSE)),"",VLOOKUP(BC10,INDIRECT(CONCATENATE(MID(BC10,1,1),"トーナメント得点")),3,FALSE))</f>
        <v>#N/A</v>
      </c>
      <c r="AC9" s="60"/>
      <c r="AD9" s="61"/>
      <c r="AE9" s="60"/>
      <c r="AF9" s="60" t="str">
        <f>IF(OR(AC8="",CA8=""),"",IF(AC8&gt;CA8,1,0))</f>
        <v/>
      </c>
      <c r="AG9" s="61"/>
      <c r="AI9" s="61"/>
      <c r="AJ9" s="61"/>
      <c r="AL9" s="61"/>
      <c r="AM9" s="61"/>
      <c r="AN9" s="61"/>
      <c r="AO9" s="61"/>
      <c r="AP9" s="61"/>
      <c r="AQ9" s="61"/>
      <c r="AR9" s="61"/>
      <c r="AS9" s="61"/>
      <c r="BD9" s="61"/>
      <c r="BE9" s="61"/>
      <c r="BF9" s="61"/>
      <c r="BG9" s="61"/>
      <c r="BH9" s="48"/>
      <c r="BM9" s="61"/>
      <c r="BN9" s="61"/>
      <c r="BO9" s="60"/>
      <c r="BP9" s="60"/>
      <c r="BQ9" s="60"/>
      <c r="BR9" s="48"/>
      <c r="BS9" s="61"/>
      <c r="BU9" s="61"/>
      <c r="BV9" s="61"/>
      <c r="BW9" s="183"/>
      <c r="BX9" s="183"/>
      <c r="BY9" s="60"/>
      <c r="BZ9" s="60"/>
      <c r="CA9" s="251" t="e">
        <f ca="1">IF(ISBLANK(VLOOKUP(BC10,INDIRECT(CONCATENATE(MID(BC10,1,1),"トーナメント得点")),6,FALSE)),"",VLOOKUP(BC10,INDIRECT(CONCATENATE(MID(BC10,1,1),"トーナメント得点")),6,FALSE))</f>
        <v>#N/A</v>
      </c>
      <c r="CD9" s="921"/>
      <c r="DQ9" s="51"/>
      <c r="DR9" s="51"/>
      <c r="DS9" s="204" t="str">
        <f>IF(H20="","",H20)</f>
        <v/>
      </c>
      <c r="DT9" s="204" t="str">
        <f>IF(BS12="","",BS12)</f>
        <v/>
      </c>
      <c r="DU9" s="205"/>
      <c r="DV9" s="205"/>
      <c r="DW9" s="205"/>
      <c r="DX9" s="205"/>
      <c r="DY9" s="207"/>
    </row>
    <row r="10" spans="2:129" s="49" customFormat="1" ht="17.100000000000001" customHeight="1">
      <c r="B10" s="198"/>
      <c r="S10" s="31"/>
      <c r="T10" s="31"/>
      <c r="U10" s="31"/>
      <c r="V10" s="31"/>
      <c r="X10" s="1"/>
      <c r="Y10" s="921"/>
      <c r="Z10" s="31"/>
      <c r="AA10" s="31"/>
      <c r="AB10" s="31"/>
      <c r="AC10" s="31"/>
      <c r="AD10" s="31"/>
      <c r="AE10" s="31"/>
      <c r="BC10" s="922" t="s">
        <v>683</v>
      </c>
      <c r="BD10" s="922"/>
      <c r="BO10" s="31"/>
      <c r="BP10" s="31"/>
      <c r="BQ10" s="31"/>
      <c r="BS10" s="31"/>
      <c r="BT10" s="31"/>
      <c r="BV10" s="211"/>
      <c r="BW10" s="211"/>
      <c r="CD10" s="921"/>
      <c r="DQ10" s="51" t="s">
        <v>644</v>
      </c>
      <c r="DR10" s="51"/>
      <c r="DS10" s="204" t="str">
        <f>IF(O38="","",O38)</f>
        <v/>
      </c>
      <c r="DT10" s="204" t="str">
        <f>IF(AM38="","",AM38)</f>
        <v/>
      </c>
      <c r="DU10" s="205"/>
      <c r="DV10" s="205"/>
      <c r="DW10" s="205"/>
      <c r="DX10" s="205"/>
      <c r="DY10" s="206"/>
    </row>
    <row r="11" spans="2:129" s="75" customFormat="1" ht="17.100000000000001" customHeight="1">
      <c r="B11" s="179"/>
      <c r="S11" s="61"/>
      <c r="T11" s="61"/>
      <c r="U11" s="61"/>
      <c r="V11" s="61"/>
      <c r="X11" s="61"/>
      <c r="Y11" s="921"/>
      <c r="Z11" s="61"/>
      <c r="AA11" s="61"/>
      <c r="AB11" s="61"/>
      <c r="AC11" s="61"/>
      <c r="AD11" s="61"/>
      <c r="AE11" s="61"/>
      <c r="AF11" s="61"/>
      <c r="AM11" s="919"/>
      <c r="AN11" s="61"/>
      <c r="AP11" s="61"/>
      <c r="AQ11" s="61"/>
      <c r="AR11" s="61"/>
      <c r="BK11" s="61"/>
      <c r="BL11" s="61"/>
      <c r="BN11" s="61"/>
      <c r="BO11" s="61"/>
      <c r="BQ11" s="61"/>
      <c r="BS11" s="919"/>
      <c r="BT11" s="61"/>
      <c r="BV11" s="183"/>
      <c r="BW11" s="183"/>
      <c r="CD11" s="921"/>
      <c r="DQ11" s="51" t="s">
        <v>645</v>
      </c>
      <c r="DR11" s="51"/>
      <c r="DS11" s="204" t="str">
        <f>IF(BO38="","",BO38)</f>
        <v/>
      </c>
      <c r="DT11" s="204" t="str">
        <f>IF(CM38="","",CM38)</f>
        <v/>
      </c>
      <c r="DU11" s="205"/>
      <c r="DV11" s="205"/>
      <c r="DW11" s="205"/>
      <c r="DX11" s="205"/>
      <c r="DY11" s="207"/>
    </row>
    <row r="12" spans="2:129" s="75" customFormat="1" ht="17.100000000000001" customHeight="1">
      <c r="B12" s="61"/>
      <c r="S12" s="62"/>
      <c r="T12" s="62"/>
      <c r="U12" s="62"/>
      <c r="V12" s="62"/>
      <c r="X12" s="62"/>
      <c r="Y12" s="921"/>
      <c r="Z12" s="61"/>
      <c r="AA12" s="61"/>
      <c r="AB12" s="61"/>
      <c r="AC12" s="61"/>
      <c r="AD12" s="61"/>
      <c r="AE12" s="61"/>
      <c r="AF12" s="61"/>
      <c r="AL12" s="61"/>
      <c r="AM12" s="919"/>
      <c r="AN12" s="61"/>
      <c r="AO12" s="62"/>
      <c r="AP12" s="61"/>
      <c r="AR12" s="61"/>
      <c r="AW12" s="926" t="str">
        <f>IF(OR(AO12="",BQ12=""),"",IF(AO12&gt;BQ12,AM11,BS11))</f>
        <v/>
      </c>
      <c r="AX12" s="926"/>
      <c r="AY12" s="926"/>
      <c r="AZ12" s="926"/>
      <c r="BA12" s="926"/>
      <c r="BB12" s="926"/>
      <c r="BC12" s="926"/>
      <c r="BD12" s="926"/>
      <c r="BE12" s="926"/>
      <c r="BF12" s="926"/>
      <c r="BG12" s="926"/>
      <c r="BH12" s="926"/>
      <c r="BI12" s="926"/>
      <c r="BJ12" s="926"/>
      <c r="BK12" s="61"/>
      <c r="BL12" s="61"/>
      <c r="BN12" s="61"/>
      <c r="BO12" s="61"/>
      <c r="BQ12" s="62"/>
      <c r="BS12" s="919"/>
      <c r="BT12" s="61"/>
      <c r="BV12" s="183"/>
      <c r="BW12" s="183"/>
      <c r="CD12" s="921"/>
      <c r="DQ12" s="51" t="s">
        <v>646</v>
      </c>
      <c r="DR12" s="51">
        <f>O21</f>
        <v>0</v>
      </c>
      <c r="DS12" s="204" t="str">
        <f>IF(I38="","",I38)</f>
        <v/>
      </c>
      <c r="DT12" s="204" t="str">
        <f>IF(U38="","",U38)</f>
        <v/>
      </c>
      <c r="DU12" s="205"/>
      <c r="DV12" s="205"/>
      <c r="DW12" s="205"/>
      <c r="DX12" s="205"/>
      <c r="DY12" s="207"/>
    </row>
    <row r="13" spans="2:129" s="49" customFormat="1" ht="17.100000000000001" customHeight="1">
      <c r="B13" s="31"/>
      <c r="C13" s="31"/>
      <c r="D13" s="31"/>
      <c r="E13" s="31"/>
      <c r="F13" s="31"/>
      <c r="G13" s="31"/>
      <c r="H13" s="31"/>
      <c r="J13" s="31"/>
      <c r="K13" s="31"/>
      <c r="L13" s="31"/>
      <c r="N13" s="31"/>
      <c r="O13" s="31"/>
      <c r="P13" s="31"/>
      <c r="Q13" s="31"/>
      <c r="R13" s="31"/>
      <c r="S13" s="31"/>
      <c r="T13" s="31"/>
      <c r="U13" s="31"/>
      <c r="V13" s="31"/>
      <c r="X13" s="31"/>
      <c r="Y13" s="921"/>
      <c r="Z13" s="31"/>
      <c r="AB13" s="31"/>
      <c r="AC13" s="31"/>
      <c r="AD13" s="31"/>
      <c r="AE13" s="31"/>
      <c r="AF13" s="31"/>
      <c r="AH13" s="31"/>
      <c r="AI13" s="31"/>
      <c r="AL13" s="31"/>
      <c r="AM13" s="919"/>
      <c r="AR13" s="1"/>
      <c r="AS13" s="1"/>
      <c r="AX13" s="922"/>
      <c r="AY13" s="922"/>
      <c r="AZ13" s="922"/>
      <c r="BA13" s="922"/>
      <c r="BB13" s="922"/>
      <c r="BC13" s="922"/>
      <c r="BD13" s="922"/>
      <c r="BE13" s="922"/>
      <c r="BF13" s="922"/>
      <c r="BG13" s="922"/>
      <c r="BH13" s="922"/>
      <c r="BI13" s="922"/>
      <c r="BJ13" s="31"/>
      <c r="BL13" s="31"/>
      <c r="BN13" s="31"/>
      <c r="BO13" s="31"/>
      <c r="BQ13" s="31"/>
      <c r="BS13" s="919"/>
      <c r="BT13" s="31"/>
      <c r="BV13" s="211"/>
      <c r="BW13" s="211"/>
      <c r="CD13" s="921"/>
      <c r="DQ13" s="51" t="s">
        <v>647</v>
      </c>
      <c r="DR13" s="51">
        <f>AM21</f>
        <v>0</v>
      </c>
      <c r="DS13" s="204" t="str">
        <f>IF(AG38="","",AG38)</f>
        <v/>
      </c>
      <c r="DT13" s="204" t="str">
        <f>IF(AS38="","",AS38)</f>
        <v/>
      </c>
      <c r="DU13" s="205"/>
      <c r="DV13" s="205"/>
      <c r="DW13" s="205"/>
      <c r="DX13" s="205"/>
      <c r="DY13" s="206"/>
    </row>
    <row r="14" spans="2:129" s="49" customFormat="1" ht="17.100000000000001" customHeight="1">
      <c r="B14" s="31"/>
      <c r="C14" s="31"/>
      <c r="D14" s="31"/>
      <c r="E14" s="31"/>
      <c r="F14" s="31"/>
      <c r="G14" s="31"/>
      <c r="H14" s="31"/>
      <c r="J14" s="31"/>
      <c r="K14" s="31"/>
      <c r="L14" s="31"/>
      <c r="N14" s="31"/>
      <c r="O14" s="31"/>
      <c r="P14" s="31"/>
      <c r="Q14" s="31"/>
      <c r="R14" s="31"/>
      <c r="S14" s="31"/>
      <c r="T14" s="31"/>
      <c r="U14" s="31"/>
      <c r="V14" s="31"/>
      <c r="X14" s="31"/>
      <c r="Y14" s="921"/>
      <c r="Z14" s="31"/>
      <c r="AB14" s="31"/>
      <c r="AC14" s="31"/>
      <c r="AD14" s="31"/>
      <c r="AE14" s="31"/>
      <c r="AF14" s="31"/>
      <c r="AH14" s="31"/>
      <c r="AI14" s="31"/>
      <c r="AK14" s="31"/>
      <c r="AL14" s="31"/>
      <c r="AM14" s="919"/>
      <c r="AR14" s="31"/>
      <c r="AS14" s="31"/>
      <c r="AT14" s="31"/>
      <c r="AU14" s="31"/>
      <c r="AV14" s="31"/>
      <c r="AW14" s="31"/>
      <c r="AX14" s="31"/>
      <c r="AY14" s="31"/>
      <c r="AZ14" s="31"/>
      <c r="BA14" s="31"/>
      <c r="BB14" s="31"/>
      <c r="BC14" s="922"/>
      <c r="BD14" s="922"/>
      <c r="BE14" s="31"/>
      <c r="BF14" s="31"/>
      <c r="BG14" s="31"/>
      <c r="BH14" s="31"/>
      <c r="BI14" s="31"/>
      <c r="BJ14" s="31"/>
      <c r="BL14" s="31"/>
      <c r="BN14" s="31"/>
      <c r="BO14" s="31"/>
      <c r="BQ14" s="31"/>
      <c r="BS14" s="919"/>
      <c r="BT14" s="31"/>
      <c r="BU14" s="199"/>
      <c r="BV14" s="211"/>
      <c r="BW14" s="211"/>
      <c r="CD14" s="921"/>
      <c r="DQ14" s="51" t="s">
        <v>648</v>
      </c>
      <c r="DR14" s="51">
        <f>BO21</f>
        <v>0</v>
      </c>
      <c r="DS14" s="204" t="str">
        <f>IF(BI38="","",BI38)</f>
        <v/>
      </c>
      <c r="DT14" s="204" t="str">
        <f>IF(BU38="","",BU38)</f>
        <v/>
      </c>
      <c r="DU14" s="205"/>
      <c r="DV14" s="205"/>
      <c r="DW14" s="205"/>
      <c r="DX14" s="205"/>
      <c r="DY14" s="206"/>
    </row>
    <row r="15" spans="2:129" s="75" customFormat="1" ht="17.100000000000001" customHeight="1">
      <c r="B15" s="61"/>
      <c r="C15" s="61"/>
      <c r="D15" s="61"/>
      <c r="E15" s="61"/>
      <c r="F15" s="61"/>
      <c r="G15" s="61"/>
      <c r="H15" s="61"/>
      <c r="J15" s="61"/>
      <c r="K15" s="61"/>
      <c r="L15" s="61"/>
      <c r="N15" s="921" t="str">
        <f>IF(OR(J20="",T20=""),"",IF(J20&gt;T20,I38,U38))</f>
        <v/>
      </c>
      <c r="O15" s="61"/>
      <c r="P15" s="61"/>
      <c r="Q15" s="61"/>
      <c r="R15" s="61"/>
      <c r="S15" s="61"/>
      <c r="T15" s="61"/>
      <c r="U15" s="61"/>
      <c r="V15" s="61"/>
      <c r="X15" s="61"/>
      <c r="Y15" s="921"/>
      <c r="Z15" s="61"/>
      <c r="AB15" s="61"/>
      <c r="AC15" s="61"/>
      <c r="AD15" s="61"/>
      <c r="AE15" s="61"/>
      <c r="AF15" s="61"/>
      <c r="AH15" s="61"/>
      <c r="AI15" s="61"/>
      <c r="AK15" s="61"/>
      <c r="AM15" s="919"/>
      <c r="AN15" s="921" t="str">
        <f>IF(OR(AH20="",AS20=""),"",IF(AH20&gt;AS20,AG38,AS38))</f>
        <v/>
      </c>
      <c r="AP15" s="61"/>
      <c r="AQ15" s="61"/>
      <c r="AR15" s="61"/>
      <c r="AS15" s="178"/>
      <c r="BF15" s="61"/>
      <c r="BG15" s="61"/>
      <c r="BH15" s="61"/>
      <c r="BI15" s="61"/>
      <c r="BK15" s="61"/>
      <c r="BL15" s="177"/>
      <c r="BN15" s="921" t="str">
        <f>IF(OR(BJ20="",BT20=""),"",IF(BJ20&gt;BT20,BI38,BU38))</f>
        <v/>
      </c>
      <c r="BQ15" s="61"/>
      <c r="BR15" s="178"/>
      <c r="BS15" s="919"/>
      <c r="BT15" s="61"/>
      <c r="BU15" s="177"/>
      <c r="BV15" s="183"/>
      <c r="BW15" s="183"/>
      <c r="CD15" s="921"/>
      <c r="CN15" s="921" t="str">
        <f>IF(OR(CH20="",CS20=""),"",IF(CH20&gt;CM38CS20,CG38,CT38))</f>
        <v/>
      </c>
      <c r="DQ15" s="51" t="s">
        <v>649</v>
      </c>
      <c r="DR15" s="51">
        <f>CM21</f>
        <v>0</v>
      </c>
      <c r="DS15" s="204" t="str">
        <f>IF(CG38="","",CG38)</f>
        <v/>
      </c>
      <c r="DT15" s="204" t="str">
        <f>IF(CT38="","",CT38)</f>
        <v/>
      </c>
      <c r="DU15" s="205"/>
      <c r="DV15" s="205"/>
      <c r="DW15" s="205"/>
      <c r="DX15" s="205"/>
      <c r="DY15" s="207"/>
    </row>
    <row r="16" spans="2:129" s="75" customFormat="1" ht="17.100000000000001" customHeight="1">
      <c r="B16" s="61"/>
      <c r="C16" s="31"/>
      <c r="D16" s="61"/>
      <c r="E16" s="61"/>
      <c r="F16" s="61"/>
      <c r="G16" s="61"/>
      <c r="H16" s="61"/>
      <c r="J16" s="61"/>
      <c r="K16" s="61"/>
      <c r="L16" s="61"/>
      <c r="N16" s="921"/>
      <c r="O16" s="61"/>
      <c r="P16" s="252"/>
      <c r="Q16" s="61"/>
      <c r="R16" s="61"/>
      <c r="S16" s="61"/>
      <c r="T16" s="61"/>
      <c r="U16" s="61"/>
      <c r="V16" s="61"/>
      <c r="X16" s="61"/>
      <c r="Y16" s="61"/>
      <c r="Z16" s="61"/>
      <c r="AB16" s="61"/>
      <c r="AC16" s="61"/>
      <c r="AD16" s="61"/>
      <c r="AE16" s="61"/>
      <c r="AF16" s="61"/>
      <c r="AG16" s="61"/>
      <c r="AH16" s="61"/>
      <c r="AI16" s="61"/>
      <c r="AJ16" s="61"/>
      <c r="AK16" s="61"/>
      <c r="AL16" s="252"/>
      <c r="AM16" s="61"/>
      <c r="AN16" s="921"/>
      <c r="AP16" s="61"/>
      <c r="AQ16" s="61"/>
      <c r="AR16" s="61"/>
      <c r="AS16" s="178"/>
      <c r="BF16" s="61"/>
      <c r="BG16" s="61"/>
      <c r="BH16" s="61"/>
      <c r="BI16" s="61"/>
      <c r="BK16" s="61"/>
      <c r="BL16" s="177"/>
      <c r="BN16" s="921"/>
      <c r="BP16" s="252"/>
      <c r="BQ16" s="61"/>
      <c r="BR16" s="178"/>
      <c r="BS16" s="61"/>
      <c r="BT16" s="61"/>
      <c r="BU16" s="177"/>
      <c r="BV16" s="183"/>
      <c r="BW16" s="183"/>
      <c r="CL16" s="252"/>
      <c r="CN16" s="921"/>
      <c r="DQ16" s="51" t="s">
        <v>626</v>
      </c>
      <c r="DR16" s="51">
        <f>I25</f>
        <v>0</v>
      </c>
      <c r="DS16" s="204" t="str">
        <f>IF(F38="","",F38)</f>
        <v/>
      </c>
      <c r="DT16" s="204" t="str">
        <f>IF(L38="","",L38)</f>
        <v/>
      </c>
      <c r="DU16" s="205"/>
      <c r="DV16" s="205"/>
      <c r="DW16" s="205"/>
      <c r="DX16" s="205"/>
      <c r="DY16" s="207"/>
    </row>
    <row r="17" spans="2:129" s="49" customFormat="1" ht="17.100000000000001" customHeight="1">
      <c r="B17" s="31"/>
      <c r="D17" s="31"/>
      <c r="E17" s="1"/>
      <c r="F17" s="1"/>
      <c r="G17" s="31"/>
      <c r="H17" s="1"/>
      <c r="J17" s="31"/>
      <c r="K17" s="31"/>
      <c r="L17" s="31"/>
      <c r="N17" s="921"/>
      <c r="O17" s="31"/>
      <c r="P17" s="31"/>
      <c r="Q17" s="31"/>
      <c r="R17" s="31"/>
      <c r="S17" s="31"/>
      <c r="T17" s="31"/>
      <c r="U17" s="31"/>
      <c r="V17" s="31"/>
      <c r="X17" s="31"/>
      <c r="Y17" s="31"/>
      <c r="Z17" s="31"/>
      <c r="AB17" s="31"/>
      <c r="AC17" s="31"/>
      <c r="AD17" s="31"/>
      <c r="AE17" s="31"/>
      <c r="AF17" s="31"/>
      <c r="AG17" s="31"/>
      <c r="AH17" s="31"/>
      <c r="AI17" s="31"/>
      <c r="AJ17" s="31"/>
      <c r="AK17" s="31"/>
      <c r="AM17" s="31"/>
      <c r="AN17" s="921"/>
      <c r="AP17" s="31"/>
      <c r="AQ17" s="31"/>
      <c r="AR17" s="31"/>
      <c r="AS17" s="200"/>
      <c r="AT17" s="31"/>
      <c r="AU17" s="31"/>
      <c r="AV17" s="31"/>
      <c r="AW17" s="31"/>
      <c r="AX17" s="31"/>
      <c r="AY17" s="31"/>
      <c r="AZ17" s="31"/>
      <c r="BA17" s="31"/>
      <c r="BB17" s="31"/>
      <c r="BC17" s="31"/>
      <c r="BD17" s="31"/>
      <c r="BE17" s="31"/>
      <c r="BF17" s="31"/>
      <c r="BG17" s="31"/>
      <c r="BH17" s="31"/>
      <c r="BI17" s="31"/>
      <c r="BJ17" s="31"/>
      <c r="BK17" s="31"/>
      <c r="BL17" s="199"/>
      <c r="BN17" s="921"/>
      <c r="BP17" s="31"/>
      <c r="BQ17" s="31"/>
      <c r="BR17" s="200"/>
      <c r="BS17" s="31"/>
      <c r="BT17" s="31"/>
      <c r="BU17" s="199"/>
      <c r="BV17" s="211"/>
      <c r="BW17" s="211"/>
      <c r="CN17" s="921"/>
      <c r="DQ17" s="51" t="s">
        <v>627</v>
      </c>
      <c r="DR17" s="51">
        <f>U25</f>
        <v>0</v>
      </c>
      <c r="DS17" s="204" t="str">
        <f>IF(R38="","",R38)</f>
        <v/>
      </c>
      <c r="DT17" s="204" t="str">
        <f>IF(X38="","",X38)</f>
        <v/>
      </c>
      <c r="DU17" s="205"/>
      <c r="DV17" s="205"/>
      <c r="DW17" s="205"/>
      <c r="DX17" s="205"/>
      <c r="DY17" s="206"/>
    </row>
    <row r="18" spans="2:129" s="75" customFormat="1" ht="17.100000000000001" customHeight="1">
      <c r="B18" s="61"/>
      <c r="C18" s="1"/>
      <c r="D18" s="61"/>
      <c r="E18" s="1"/>
      <c r="F18" s="61"/>
      <c r="G18" s="1"/>
      <c r="H18" s="61"/>
      <c r="J18" s="61"/>
      <c r="K18" s="61"/>
      <c r="L18" s="61"/>
      <c r="N18" s="921"/>
      <c r="O18" s="61"/>
      <c r="P18" s="61"/>
      <c r="Q18" s="61"/>
      <c r="R18" s="61"/>
      <c r="S18" s="61"/>
      <c r="T18" s="61"/>
      <c r="U18" s="61"/>
      <c r="V18" s="61"/>
      <c r="X18" s="61"/>
      <c r="Y18" s="61"/>
      <c r="Z18" s="61"/>
      <c r="AA18" s="49"/>
      <c r="AB18" s="61"/>
      <c r="AC18" s="61"/>
      <c r="AD18" s="61"/>
      <c r="AE18" s="61"/>
      <c r="AF18" s="61"/>
      <c r="AG18" s="61"/>
      <c r="AH18" s="61"/>
      <c r="AI18" s="61"/>
      <c r="AJ18" s="61"/>
      <c r="AK18" s="61"/>
      <c r="AM18" s="61"/>
      <c r="AN18" s="921"/>
      <c r="AP18" s="61"/>
      <c r="AQ18" s="61"/>
      <c r="AR18" s="61"/>
      <c r="AS18" s="178"/>
      <c r="AT18" s="61"/>
      <c r="AU18" s="61"/>
      <c r="AV18" s="61"/>
      <c r="AW18" s="61"/>
      <c r="AX18" s="61"/>
      <c r="AY18" s="61"/>
      <c r="AZ18" s="61"/>
      <c r="BA18" s="61"/>
      <c r="BB18" s="61"/>
      <c r="BC18" s="61"/>
      <c r="BD18" s="61"/>
      <c r="BE18" s="61"/>
      <c r="BF18" s="61"/>
      <c r="BG18" s="61"/>
      <c r="BH18" s="61"/>
      <c r="BI18" s="61"/>
      <c r="BJ18" s="61"/>
      <c r="BK18" s="61"/>
      <c r="BL18" s="177"/>
      <c r="BN18" s="921"/>
      <c r="BP18" s="61"/>
      <c r="BQ18" s="61"/>
      <c r="BR18" s="178"/>
      <c r="BS18" s="61"/>
      <c r="BT18" s="61"/>
      <c r="BU18" s="177"/>
      <c r="BV18" s="183"/>
      <c r="BW18" s="183"/>
      <c r="CA18" s="49"/>
      <c r="CB18" s="49"/>
      <c r="CN18" s="921"/>
      <c r="DQ18" s="51" t="s">
        <v>628</v>
      </c>
      <c r="DR18" s="51">
        <f>AG25</f>
        <v>0</v>
      </c>
      <c r="DS18" s="204" t="str">
        <f>IF(AD38="","",AD38)</f>
        <v/>
      </c>
      <c r="DT18" s="204" t="str">
        <f>IF(AJ38="","",AJ38)</f>
        <v/>
      </c>
      <c r="DU18" s="205"/>
      <c r="DV18" s="205"/>
      <c r="DW18" s="205"/>
      <c r="DX18" s="205"/>
      <c r="DY18" s="207"/>
    </row>
    <row r="19" spans="2:129" s="75" customFormat="1" ht="17.100000000000001" customHeight="1">
      <c r="B19" s="61"/>
      <c r="C19" s="1"/>
      <c r="D19" s="61"/>
      <c r="E19" s="61"/>
      <c r="F19" s="31"/>
      <c r="G19" s="61"/>
      <c r="H19" s="921" t="str">
        <f>IF(OR(F24="",L24=""),"",IF(F24&gt;L24,F38,L38))</f>
        <v/>
      </c>
      <c r="J19" s="61"/>
      <c r="K19" s="61"/>
      <c r="L19" s="61"/>
      <c r="N19" s="921"/>
      <c r="O19" s="61"/>
      <c r="P19" s="61"/>
      <c r="Q19" s="61"/>
      <c r="R19" s="61"/>
      <c r="S19" s="61"/>
      <c r="T19" s="61"/>
      <c r="U19" s="61"/>
      <c r="V19" s="921" t="str">
        <f>IF(OR(R24="",X24=""),"",IF(R24&gt;X24,R38,X38))</f>
        <v/>
      </c>
      <c r="X19" s="61"/>
      <c r="Y19" s="61"/>
      <c r="Z19" s="61"/>
      <c r="AB19" s="61"/>
      <c r="AC19" s="61"/>
      <c r="AD19" s="61"/>
      <c r="AE19" s="61"/>
      <c r="AF19" s="921" t="str">
        <f>IF(OR(AD24="",AJ24=""),"",IF(AD24&gt;AJ24,AD38,AJ38))</f>
        <v/>
      </c>
      <c r="AG19" s="61"/>
      <c r="AH19" s="61"/>
      <c r="AI19" s="61"/>
      <c r="AJ19" s="61"/>
      <c r="AK19" s="61"/>
      <c r="AM19" s="61"/>
      <c r="AN19" s="921"/>
      <c r="AP19" s="61"/>
      <c r="AR19" s="61"/>
      <c r="AS19" s="178"/>
      <c r="AT19" s="61"/>
      <c r="AU19" s="921" t="str">
        <f>IF(OR(AQ24="",AW24=""),"",IF(AQ24&gt;AW24,AP38,AV38))</f>
        <v/>
      </c>
      <c r="AV19" s="61"/>
      <c r="AW19" s="61"/>
      <c r="AX19" s="61"/>
      <c r="AY19" s="61"/>
      <c r="AZ19" s="61"/>
      <c r="BA19" s="61"/>
      <c r="BB19" s="61"/>
      <c r="BC19" s="61"/>
      <c r="BD19" s="61"/>
      <c r="BE19" s="61"/>
      <c r="BF19" s="61"/>
      <c r="BG19" s="61"/>
      <c r="BH19" s="921" t="str">
        <f>IF(OR(BF24="",BL24=""),"",IF(BF24&gt;BL24,BF38,BL38))</f>
        <v/>
      </c>
      <c r="BI19" s="61"/>
      <c r="BJ19" s="61"/>
      <c r="BK19" s="61"/>
      <c r="BL19" s="177"/>
      <c r="BN19" s="921"/>
      <c r="BP19" s="61"/>
      <c r="BQ19" s="61"/>
      <c r="BR19" s="178"/>
      <c r="BS19" s="61"/>
      <c r="BT19" s="61"/>
      <c r="BU19" s="177"/>
      <c r="BV19" s="921" t="str">
        <f>IF(OR(BR24="",BX24=""),"",IF(BR24&gt;BX24,BR38,BX38))</f>
        <v/>
      </c>
      <c r="BW19" s="183"/>
      <c r="CF19" s="921" t="str">
        <f>IF(OR(CE24="",CI24=""),"",IF(CE24&gt;CI24,CD38,CJ38))</f>
        <v/>
      </c>
      <c r="CN19" s="921"/>
      <c r="CU19" s="920" t="str">
        <f>IF(OR(CQ24="",CW24=""),"",IF(CQ24&gt;CW24,CP38,CY23))</f>
        <v/>
      </c>
      <c r="DQ19" s="51" t="s">
        <v>629</v>
      </c>
      <c r="DR19" s="51">
        <f>AS25</f>
        <v>0</v>
      </c>
      <c r="DS19" s="204" t="str">
        <f>IF(AP38="","",AP38)</f>
        <v/>
      </c>
      <c r="DT19" s="204" t="str">
        <f>IF(AV38="","",AV38)</f>
        <v/>
      </c>
      <c r="DU19" s="205"/>
      <c r="DV19" s="205"/>
      <c r="DW19" s="205"/>
      <c r="DX19" s="205"/>
      <c r="DY19" s="207"/>
    </row>
    <row r="20" spans="2:129" s="61" customFormat="1" ht="17.100000000000001" customHeight="1">
      <c r="C20" s="1"/>
      <c r="H20" s="921"/>
      <c r="J20" s="62"/>
      <c r="T20" s="62"/>
      <c r="V20" s="921"/>
      <c r="X20" s="48"/>
      <c r="Z20" s="62"/>
      <c r="AF20" s="921"/>
      <c r="AH20" s="62"/>
      <c r="AN20" s="47"/>
      <c r="AP20" s="62"/>
      <c r="AS20" s="62"/>
      <c r="AU20" s="921"/>
      <c r="BH20" s="921"/>
      <c r="BJ20" s="62"/>
      <c r="BL20" s="48"/>
      <c r="BN20" s="62"/>
      <c r="BT20" s="62"/>
      <c r="BV20" s="921"/>
      <c r="CF20" s="921"/>
      <c r="CH20" s="62"/>
      <c r="CS20" s="62"/>
      <c r="CU20" s="920"/>
      <c r="DQ20" s="51" t="s">
        <v>630</v>
      </c>
      <c r="DR20" s="51">
        <f>BI25</f>
        <v>0</v>
      </c>
      <c r="DS20" s="204" t="str">
        <f>IF(BF38="","",BF38)</f>
        <v/>
      </c>
      <c r="DT20" s="204" t="str">
        <f>IF(BL38="","",BL38)</f>
        <v/>
      </c>
      <c r="DU20" s="205"/>
      <c r="DV20" s="205"/>
      <c r="DW20" s="205"/>
      <c r="DX20" s="205"/>
      <c r="DY20" s="208"/>
    </row>
    <row r="21" spans="2:129" s="31" customFormat="1" ht="17.100000000000001" customHeight="1">
      <c r="C21" s="49"/>
      <c r="H21" s="921"/>
      <c r="J21" s="201"/>
      <c r="O21" s="1"/>
      <c r="S21" s="49"/>
      <c r="V21" s="921"/>
      <c r="X21" s="202"/>
      <c r="Z21" s="202"/>
      <c r="AF21" s="921"/>
      <c r="AI21" s="49"/>
      <c r="AM21" s="1"/>
      <c r="AP21" s="201"/>
      <c r="AU21" s="921"/>
      <c r="BG21" s="49"/>
      <c r="BH21" s="921"/>
      <c r="BL21" s="202"/>
      <c r="BN21" s="202"/>
      <c r="BO21" s="1"/>
      <c r="BV21" s="921"/>
      <c r="CF21" s="921"/>
      <c r="CM21" s="1"/>
      <c r="CU21" s="920"/>
      <c r="DQ21" s="51" t="s">
        <v>631</v>
      </c>
      <c r="DR21" s="51">
        <f>BU25</f>
        <v>0</v>
      </c>
      <c r="DS21" s="204" t="str">
        <f>IF(BR38="","",BR38)</f>
        <v/>
      </c>
      <c r="DT21" s="204" t="str">
        <f>IF(BX38="","",BX38)</f>
        <v/>
      </c>
      <c r="DU21" s="205"/>
      <c r="DV21" s="205"/>
      <c r="DW21" s="205"/>
      <c r="DX21" s="205"/>
      <c r="DY21" s="209"/>
    </row>
    <row r="22" spans="2:129" s="61" customFormat="1" ht="17.100000000000001" hidden="1" customHeight="1">
      <c r="G22" s="62"/>
      <c r="H22" s="921"/>
      <c r="J22" s="62"/>
      <c r="K22" s="62"/>
      <c r="L22" s="62"/>
      <c r="V22" s="921"/>
      <c r="W22" s="62"/>
      <c r="X22" s="62"/>
      <c r="Y22" s="62"/>
      <c r="Z22" s="62"/>
      <c r="AB22" s="62"/>
      <c r="AC22" s="62"/>
      <c r="AF22" s="921"/>
      <c r="AM22" s="62"/>
      <c r="AN22" s="62"/>
      <c r="AP22" s="62"/>
      <c r="AR22" s="62"/>
      <c r="AS22" s="62"/>
      <c r="AU22" s="921"/>
      <c r="BH22" s="921"/>
      <c r="BK22" s="62"/>
      <c r="BL22" s="62"/>
      <c r="BM22" s="62"/>
      <c r="BN22" s="62"/>
      <c r="BP22" s="62"/>
      <c r="BQ22" s="62"/>
      <c r="BV22" s="921"/>
      <c r="CF22" s="921"/>
      <c r="CU22" s="920"/>
      <c r="DQ22" s="51" t="s">
        <v>632</v>
      </c>
      <c r="DR22" s="51">
        <f>CG25</f>
        <v>0</v>
      </c>
      <c r="DS22" s="204" t="str">
        <f>IF(CD38="","",CD38)</f>
        <v/>
      </c>
      <c r="DT22" s="204" t="str">
        <f>IF(CJ38="","",CJ38)</f>
        <v/>
      </c>
      <c r="DU22" s="205"/>
      <c r="DV22" s="205"/>
      <c r="DW22" s="205"/>
      <c r="DX22" s="205"/>
      <c r="DY22" s="208"/>
    </row>
    <row r="23" spans="2:129" s="61" customFormat="1" ht="16.5" hidden="1" customHeight="1">
      <c r="E23" s="920"/>
      <c r="G23" s="62"/>
      <c r="H23" s="921"/>
      <c r="J23" s="62"/>
      <c r="K23" s="62"/>
      <c r="L23" s="62"/>
      <c r="M23" s="920"/>
      <c r="Q23" s="920" t="str">
        <f>IF(OR(P28="",T28=""),"",IF(P28&gt;T28,P38,T38))</f>
        <v/>
      </c>
      <c r="S23" s="47"/>
      <c r="V23" s="921"/>
      <c r="W23" s="62"/>
      <c r="X23" s="62"/>
      <c r="Y23" s="920"/>
      <c r="Z23" s="62"/>
      <c r="AB23" s="62"/>
      <c r="AC23" s="919" t="str">
        <f>IF(OR(AB28="",AF28=""),"",IF(AB28&gt;AF28,AB38,AF38))</f>
        <v/>
      </c>
      <c r="AF23" s="921"/>
      <c r="AG23" s="48"/>
      <c r="AK23" s="920" t="str">
        <f>IF(OR(AB28="",AF28=""),"",IF(AJ38="","",AJ38))</f>
        <v/>
      </c>
      <c r="AM23" s="62"/>
      <c r="AN23" s="62"/>
      <c r="AO23" s="919" t="str">
        <f>IF(OR(AN28="",AR28=""),"",IF(AN28&gt;AR28,AN38,AR38))</f>
        <v/>
      </c>
      <c r="AP23" s="62"/>
      <c r="AR23" s="62"/>
      <c r="AS23" s="62"/>
      <c r="AU23" s="921"/>
      <c r="AY23" s="919" t="str">
        <f>IF(OR(AV28="",AZ28=""),"",IF(AV28&gt;AZ28,AV38,AZ38))</f>
        <v/>
      </c>
      <c r="BE23" s="919" t="str">
        <f>IF(OR(BD28="",BH28=""),"",IF(BD28&gt;BH28,BD38,BH38))</f>
        <v/>
      </c>
      <c r="BG23" s="47"/>
      <c r="BH23" s="921"/>
      <c r="BK23" s="62"/>
      <c r="BL23" s="62"/>
      <c r="BM23" s="920" t="str">
        <f>IF(OR(BD28="",BH28=""),"",IF(BL38="","",BL38))</f>
        <v/>
      </c>
      <c r="BN23" s="62"/>
      <c r="BP23" s="62"/>
      <c r="BQ23" s="919" t="str">
        <f>IF(OR(BP28="",BT28=""),"",IF(BP28&gt;BT28,BP38,BT38))</f>
        <v/>
      </c>
      <c r="BU23" s="48"/>
      <c r="BV23" s="921"/>
      <c r="BY23" s="920"/>
      <c r="CC23" s="919"/>
      <c r="CF23" s="921"/>
      <c r="CK23" s="920"/>
      <c r="CO23" s="919"/>
      <c r="CU23" s="920"/>
      <c r="CY23" s="919" t="str">
        <f>IF(OR(CV28="",CZ28=""),"",IF(CV28&gt;CZ28,CV38,CZ38))</f>
        <v/>
      </c>
      <c r="DQ23" s="51" t="s">
        <v>633</v>
      </c>
      <c r="DR23" s="51">
        <f>CT25</f>
        <v>0</v>
      </c>
      <c r="DS23" s="204" t="str">
        <f>IF(CP38="","",CP38)</f>
        <v/>
      </c>
      <c r="DT23" s="204" t="str">
        <f>IF(CY23="","",CY23)</f>
        <v/>
      </c>
      <c r="DU23" s="205"/>
      <c r="DV23" s="205"/>
      <c r="DW23" s="205"/>
      <c r="DX23" s="205"/>
      <c r="DY23" s="208"/>
    </row>
    <row r="24" spans="2:129" s="61" customFormat="1" ht="17.100000000000001" hidden="1" customHeight="1">
      <c r="E24" s="920"/>
      <c r="F24" s="62"/>
      <c r="J24" s="47"/>
      <c r="L24" s="62"/>
      <c r="M24" s="920"/>
      <c r="Q24" s="920"/>
      <c r="R24" s="62"/>
      <c r="S24" s="47"/>
      <c r="V24" s="62"/>
      <c r="X24" s="62"/>
      <c r="Y24" s="920"/>
      <c r="Z24" s="47"/>
      <c r="AC24" s="919"/>
      <c r="AD24" s="62"/>
      <c r="AG24" s="48"/>
      <c r="AJ24" s="62"/>
      <c r="AK24" s="920"/>
      <c r="AL24" s="62"/>
      <c r="AO24" s="919"/>
      <c r="AP24" s="47"/>
      <c r="AQ24" s="62"/>
      <c r="AT24" s="62"/>
      <c r="AU24" s="62"/>
      <c r="AV24" s="62"/>
      <c r="AW24" s="62"/>
      <c r="AY24" s="919"/>
      <c r="AZ24" s="62"/>
      <c r="BA24" s="62"/>
      <c r="BB24" s="62"/>
      <c r="BE24" s="919"/>
      <c r="BF24" s="62"/>
      <c r="BG24" s="47"/>
      <c r="BJ24" s="62"/>
      <c r="BL24" s="62"/>
      <c r="BM24" s="920"/>
      <c r="BN24" s="47"/>
      <c r="BQ24" s="919"/>
      <c r="BR24" s="62"/>
      <c r="BU24" s="48"/>
      <c r="BX24" s="62"/>
      <c r="BY24" s="920"/>
      <c r="CC24" s="919"/>
      <c r="CE24" s="62"/>
      <c r="CI24" s="62"/>
      <c r="CK24" s="920"/>
      <c r="CO24" s="919"/>
      <c r="CQ24" s="62"/>
      <c r="CW24" s="62"/>
      <c r="CY24" s="919"/>
      <c r="DQ24" s="51" t="s">
        <v>634</v>
      </c>
      <c r="DR24" s="51">
        <f>F29</f>
        <v>0</v>
      </c>
      <c r="DS24" s="204" t="str">
        <f>IF(D38="","",D38)</f>
        <v/>
      </c>
      <c r="DT24" s="204" t="str">
        <f>IF(H38="","",H38)</f>
        <v/>
      </c>
      <c r="DU24" s="205"/>
      <c r="DV24" s="205"/>
      <c r="DW24" s="205"/>
      <c r="DX24" s="205"/>
      <c r="DY24" s="208"/>
    </row>
    <row r="25" spans="2:129" s="31" customFormat="1" ht="17.100000000000001" hidden="1" customHeight="1">
      <c r="C25" s="201"/>
      <c r="E25" s="920"/>
      <c r="I25" s="1"/>
      <c r="K25" s="201"/>
      <c r="M25" s="920"/>
      <c r="Q25" s="920"/>
      <c r="S25" s="201"/>
      <c r="U25" s="1"/>
      <c r="W25" s="202"/>
      <c r="Y25" s="920"/>
      <c r="AC25" s="919"/>
      <c r="AG25" s="1"/>
      <c r="AI25" s="201"/>
      <c r="AK25" s="920"/>
      <c r="AO25" s="919"/>
      <c r="AY25" s="919"/>
      <c r="BE25" s="919"/>
      <c r="BG25" s="201"/>
      <c r="BI25" s="1"/>
      <c r="BK25" s="202"/>
      <c r="BM25" s="920"/>
      <c r="BN25" s="1"/>
      <c r="BQ25" s="919"/>
      <c r="BU25" s="1"/>
      <c r="BW25" s="202"/>
      <c r="BY25" s="920"/>
      <c r="CC25" s="919"/>
      <c r="CG25" s="1"/>
      <c r="CK25" s="920"/>
      <c r="CO25" s="919"/>
      <c r="CY25" s="919"/>
      <c r="DQ25" s="51" t="s">
        <v>635</v>
      </c>
      <c r="DR25" s="51">
        <f>R29</f>
        <v>0</v>
      </c>
      <c r="DS25" s="204" t="str">
        <f>IF(P38="","",P38)</f>
        <v/>
      </c>
      <c r="DT25" s="204" t="str">
        <f>IF(T38="","",T38)</f>
        <v/>
      </c>
      <c r="DU25" s="205"/>
      <c r="DV25" s="205"/>
      <c r="DW25" s="205"/>
      <c r="DX25" s="205"/>
      <c r="DY25" s="209"/>
    </row>
    <row r="26" spans="2:129" s="61" customFormat="1" ht="17.100000000000001" hidden="1" customHeight="1">
      <c r="C26" s="63"/>
      <c r="E26" s="920"/>
      <c r="I26" s="63"/>
      <c r="K26" s="63"/>
      <c r="M26" s="920"/>
      <c r="Q26" s="920"/>
      <c r="S26" s="63"/>
      <c r="W26" s="48"/>
      <c r="Y26" s="920"/>
      <c r="AC26" s="919"/>
      <c r="AG26" s="48"/>
      <c r="AI26" s="63"/>
      <c r="AK26" s="920"/>
      <c r="AO26" s="919"/>
      <c r="AQ26" s="63"/>
      <c r="AY26" s="919"/>
      <c r="BE26" s="919"/>
      <c r="BG26" s="63"/>
      <c r="BK26" s="48"/>
      <c r="BM26" s="920"/>
      <c r="BQ26" s="919"/>
      <c r="BU26" s="48"/>
      <c r="BW26" s="48"/>
      <c r="BY26" s="920"/>
      <c r="CC26" s="919"/>
      <c r="CK26" s="920"/>
      <c r="CO26" s="919"/>
      <c r="CY26" s="919"/>
      <c r="DQ26" s="51" t="s">
        <v>636</v>
      </c>
      <c r="DR26" s="51">
        <f>AD29</f>
        <v>0</v>
      </c>
      <c r="DS26" s="204" t="str">
        <f>IF(AB38="","",AB38)</f>
        <v/>
      </c>
      <c r="DT26" s="204" t="str">
        <f>IF(AF38="","",AF38)</f>
        <v/>
      </c>
      <c r="DU26" s="205"/>
      <c r="DV26" s="205"/>
      <c r="DW26" s="205"/>
      <c r="DX26" s="205"/>
      <c r="DY26" s="208"/>
    </row>
    <row r="27" spans="2:129" s="61" customFormat="1" ht="17.100000000000001" hidden="1" customHeight="1">
      <c r="C27" s="123"/>
      <c r="E27" s="920"/>
      <c r="I27" s="123"/>
      <c r="M27" s="920"/>
      <c r="O27" s="123"/>
      <c r="Q27" s="920"/>
      <c r="U27" s="123"/>
      <c r="W27" s="48"/>
      <c r="Y27" s="920"/>
      <c r="AA27" s="123"/>
      <c r="AC27" s="919"/>
      <c r="AG27" s="123"/>
      <c r="AK27" s="920"/>
      <c r="AM27" s="123"/>
      <c r="AO27" s="919"/>
      <c r="AS27" s="123"/>
      <c r="AU27" s="123"/>
      <c r="AY27" s="919"/>
      <c r="BA27" s="123"/>
      <c r="BC27" s="123"/>
      <c r="BE27" s="919"/>
      <c r="BI27" s="123"/>
      <c r="BK27" s="48"/>
      <c r="BM27" s="920"/>
      <c r="BO27" s="123"/>
      <c r="BQ27" s="919"/>
      <c r="BU27" s="123"/>
      <c r="BW27" s="48"/>
      <c r="BY27" s="920"/>
      <c r="CA27" s="123"/>
      <c r="CC27" s="919"/>
      <c r="CG27" s="123"/>
      <c r="CK27" s="920"/>
      <c r="CM27" s="123"/>
      <c r="CO27" s="919"/>
      <c r="CS27" s="123"/>
      <c r="CU27" s="123"/>
      <c r="CY27" s="919"/>
      <c r="DA27" s="123"/>
      <c r="DQ27" s="51" t="s">
        <v>637</v>
      </c>
      <c r="DR27" s="51">
        <f>AP29</f>
        <v>0</v>
      </c>
      <c r="DS27" s="204" t="str">
        <f>IF(AN38="","",AN38)</f>
        <v/>
      </c>
      <c r="DT27" s="204" t="str">
        <f>IF(AR38="","",AR38)</f>
        <v/>
      </c>
      <c r="DU27" s="205"/>
      <c r="DV27" s="205"/>
      <c r="DW27" s="205"/>
      <c r="DX27" s="205"/>
      <c r="DY27" s="208"/>
    </row>
    <row r="28" spans="2:129" s="61" customFormat="1" ht="17.100000000000001" hidden="1" customHeight="1">
      <c r="C28" s="123"/>
      <c r="D28" s="62"/>
      <c r="E28" s="63"/>
      <c r="H28" s="62"/>
      <c r="I28" s="123"/>
      <c r="L28" s="62"/>
      <c r="M28" s="63"/>
      <c r="O28" s="123"/>
      <c r="P28" s="62"/>
      <c r="T28" s="62"/>
      <c r="U28" s="123"/>
      <c r="X28" s="62"/>
      <c r="AA28" s="123"/>
      <c r="AB28" s="62"/>
      <c r="AC28" s="63"/>
      <c r="AF28" s="62"/>
      <c r="AG28" s="123"/>
      <c r="AJ28" s="62"/>
      <c r="AK28" s="63"/>
      <c r="AM28" s="123"/>
      <c r="AN28" s="62"/>
      <c r="AR28" s="62"/>
      <c r="AS28" s="123"/>
      <c r="AU28" s="123"/>
      <c r="AV28" s="62"/>
      <c r="AZ28" s="62"/>
      <c r="BA28" s="123"/>
      <c r="BC28" s="123"/>
      <c r="BD28" s="62"/>
      <c r="BH28" s="62"/>
      <c r="BI28" s="123"/>
      <c r="BL28" s="62"/>
      <c r="BO28" s="123"/>
      <c r="BP28" s="62"/>
      <c r="BQ28" s="63"/>
      <c r="BT28" s="62"/>
      <c r="BU28" s="123"/>
      <c r="BW28" s="48"/>
      <c r="CA28" s="123"/>
      <c r="CB28" s="62"/>
      <c r="CF28" s="62"/>
      <c r="CG28" s="123"/>
      <c r="CM28" s="123"/>
      <c r="CN28" s="62"/>
      <c r="CR28" s="62"/>
      <c r="CS28" s="123"/>
      <c r="CU28" s="123"/>
      <c r="CV28" s="62"/>
      <c r="CZ28" s="62"/>
      <c r="DA28" s="123"/>
      <c r="DQ28" s="51" t="s">
        <v>638</v>
      </c>
      <c r="DR28" s="51">
        <f>AX29</f>
        <v>0</v>
      </c>
      <c r="DS28" s="204" t="str">
        <f>IF(AV38="","",AV38)</f>
        <v/>
      </c>
      <c r="DT28" s="204" t="str">
        <f>IF(AZ38="","",AZ38)</f>
        <v/>
      </c>
      <c r="DU28" s="205"/>
      <c r="DV28" s="205"/>
      <c r="DW28" s="205"/>
      <c r="DX28" s="205"/>
      <c r="DY28" s="208"/>
    </row>
    <row r="29" spans="2:129" s="31" customFormat="1" ht="17.100000000000001" hidden="1" customHeight="1">
      <c r="C29" s="123"/>
      <c r="D29" s="203"/>
      <c r="E29" s="50"/>
      <c r="F29" s="1"/>
      <c r="I29" s="123"/>
      <c r="O29" s="123"/>
      <c r="R29" s="1"/>
      <c r="U29" s="123"/>
      <c r="W29" s="202"/>
      <c r="AA29" s="123"/>
      <c r="AC29" s="50"/>
      <c r="AD29" s="1"/>
      <c r="AE29" s="202"/>
      <c r="AG29" s="123"/>
      <c r="AJ29" s="203"/>
      <c r="AK29" s="50"/>
      <c r="AM29" s="123"/>
      <c r="AS29" s="123"/>
      <c r="AU29" s="123"/>
      <c r="BA29" s="123"/>
      <c r="BC29" s="123"/>
      <c r="BI29" s="123"/>
      <c r="BK29" s="202"/>
      <c r="BO29" s="123"/>
      <c r="BQ29" s="50"/>
      <c r="BR29" s="1"/>
      <c r="BS29" s="202"/>
      <c r="BU29" s="123"/>
      <c r="BW29" s="202"/>
      <c r="CA29" s="123"/>
      <c r="CG29" s="123"/>
      <c r="CM29" s="123"/>
      <c r="CP29" s="1"/>
      <c r="CS29" s="123"/>
      <c r="CU29" s="123"/>
      <c r="DA29" s="123"/>
      <c r="DQ29" s="51" t="s">
        <v>639</v>
      </c>
      <c r="DR29" s="51">
        <f>BF29</f>
        <v>0</v>
      </c>
      <c r="DS29" s="204" t="str">
        <f>IF(BD38="","",BD38)</f>
        <v/>
      </c>
      <c r="DT29" s="204" t="str">
        <f>IF(BH38="","",BH38)</f>
        <v/>
      </c>
      <c r="DU29" s="205"/>
      <c r="DV29" s="205"/>
      <c r="DW29" s="205"/>
      <c r="DX29" s="205"/>
      <c r="DY29" s="209"/>
    </row>
    <row r="30" spans="2:129" s="61" customFormat="1" ht="17.100000000000001" hidden="1" customHeight="1">
      <c r="C30" s="123"/>
      <c r="I30" s="123"/>
      <c r="O30" s="123"/>
      <c r="U30" s="123"/>
      <c r="W30" s="48"/>
      <c r="AA30" s="123"/>
      <c r="AE30" s="48"/>
      <c r="AG30" s="123"/>
      <c r="AM30" s="123"/>
      <c r="AS30" s="123"/>
      <c r="AU30" s="123"/>
      <c r="BA30" s="123"/>
      <c r="BC30" s="123"/>
      <c r="BI30" s="123"/>
      <c r="BK30" s="48"/>
      <c r="BO30" s="123"/>
      <c r="BS30" s="48"/>
      <c r="BU30" s="123"/>
      <c r="BW30" s="65"/>
      <c r="CA30" s="123"/>
      <c r="CG30" s="123"/>
      <c r="CM30" s="123"/>
      <c r="CS30" s="123"/>
      <c r="CU30" s="123"/>
      <c r="DA30" s="123"/>
      <c r="DQ30" s="51" t="s">
        <v>640</v>
      </c>
      <c r="DR30" s="51">
        <f>BR29</f>
        <v>0</v>
      </c>
      <c r="DS30" s="204" t="str">
        <f>IF(BP38="","",BP38)</f>
        <v/>
      </c>
      <c r="DT30" s="204" t="str">
        <f>IF(BT38="","",BT38)</f>
        <v/>
      </c>
      <c r="DU30" s="205"/>
      <c r="DV30" s="205"/>
      <c r="DW30" s="205"/>
      <c r="DX30" s="205"/>
      <c r="DY30" s="208"/>
    </row>
    <row r="31" spans="2:129" s="61" customFormat="1" ht="17.100000000000001" hidden="1" customHeight="1">
      <c r="C31" s="123"/>
      <c r="I31" s="123"/>
      <c r="O31" s="123"/>
      <c r="U31" s="123"/>
      <c r="AA31" s="123"/>
      <c r="AG31" s="123"/>
      <c r="AM31" s="123"/>
      <c r="AS31" s="123"/>
      <c r="AU31" s="123"/>
      <c r="BA31" s="123"/>
      <c r="BC31" s="123"/>
      <c r="BI31" s="123"/>
      <c r="BO31" s="123"/>
      <c r="BU31" s="123"/>
      <c r="BW31" s="65"/>
      <c r="CA31" s="123"/>
      <c r="CG31" s="123"/>
      <c r="CM31" s="123"/>
      <c r="CS31" s="123"/>
      <c r="CU31" s="123"/>
      <c r="DA31" s="123"/>
      <c r="DQ31" s="51" t="s">
        <v>641</v>
      </c>
      <c r="DR31" s="51">
        <f>CD29</f>
        <v>0</v>
      </c>
      <c r="DS31" s="204" t="str">
        <f ca="1">IF(CB38="","",CB38)</f>
        <v>Aブロック2位</v>
      </c>
      <c r="DT31" s="204" t="str">
        <f>IF(CF38="","",CF38)</f>
        <v/>
      </c>
      <c r="DU31" s="205"/>
      <c r="DV31" s="205"/>
      <c r="DW31" s="205"/>
      <c r="DX31" s="205"/>
      <c r="DY31" s="208"/>
    </row>
    <row r="32" spans="2:129" s="61" customFormat="1" ht="17.100000000000001" hidden="1" customHeight="1">
      <c r="C32" s="62"/>
      <c r="D32" s="62"/>
      <c r="E32" s="62"/>
      <c r="F32" s="62"/>
      <c r="G32" s="62"/>
      <c r="H32" s="62"/>
      <c r="I32" s="62"/>
      <c r="J32" s="62"/>
      <c r="K32" s="62"/>
      <c r="L32" s="62"/>
      <c r="M32" s="62"/>
      <c r="N32" s="62"/>
      <c r="P32" s="62"/>
      <c r="Q32" s="62"/>
      <c r="S32" s="62"/>
      <c r="T32" s="62"/>
      <c r="U32" s="62"/>
      <c r="V32" s="62"/>
      <c r="W32" s="62"/>
      <c r="X32" s="62"/>
      <c r="Y32" s="62"/>
      <c r="Z32" s="62"/>
      <c r="AA32" s="62"/>
      <c r="AB32" s="62"/>
      <c r="AC32" s="62"/>
      <c r="AD32" s="62"/>
      <c r="AE32" s="62"/>
      <c r="AF32" s="62"/>
      <c r="AG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G32" s="62"/>
      <c r="BH32" s="62"/>
      <c r="BI32" s="62"/>
      <c r="BJ32" s="62"/>
      <c r="BK32" s="62"/>
      <c r="BL32" s="62"/>
      <c r="BM32" s="62"/>
      <c r="BN32" s="62"/>
      <c r="BO32" s="62"/>
      <c r="BP32" s="62"/>
      <c r="BQ32" s="62"/>
      <c r="BR32" s="62"/>
      <c r="BS32" s="62"/>
      <c r="BT32" s="62"/>
      <c r="BU32" s="62"/>
      <c r="BV32" s="62"/>
      <c r="BW32" s="65"/>
      <c r="DQ32" s="51" t="s">
        <v>642</v>
      </c>
      <c r="DR32" s="51">
        <f>CP29</f>
        <v>0</v>
      </c>
      <c r="DS32" s="204" t="str">
        <f>IF(CN38="","",CN38)</f>
        <v/>
      </c>
      <c r="DT32" s="204" t="str">
        <f>IF(CR38="","",CR38)</f>
        <v/>
      </c>
      <c r="DU32" s="205"/>
      <c r="DV32" s="205"/>
      <c r="DW32" s="205"/>
      <c r="DX32" s="205"/>
      <c r="DY32" s="208"/>
    </row>
    <row r="33" spans="2:129" s="62" customFormat="1" ht="17.100000000000001" hidden="1" customHeight="1">
      <c r="P33" s="1"/>
      <c r="R33" s="66"/>
      <c r="V33" s="66"/>
      <c r="Z33" s="66"/>
      <c r="AD33" s="66"/>
      <c r="AF33" s="1"/>
      <c r="AN33" s="1"/>
      <c r="BF33" s="66"/>
      <c r="BJ33" s="66"/>
      <c r="BN33" s="66"/>
      <c r="BR33" s="66"/>
      <c r="BT33" s="1"/>
      <c r="BV33" s="66"/>
      <c r="BW33" s="65"/>
      <c r="DQ33" s="51" t="s">
        <v>643</v>
      </c>
      <c r="DR33" s="51">
        <f>CX29</f>
        <v>0</v>
      </c>
      <c r="DS33" s="204" t="str">
        <f>IF(CV38="","",CV38)</f>
        <v/>
      </c>
      <c r="DT33" s="204" t="str">
        <f>IF(CZ38="","",CZ38)</f>
        <v/>
      </c>
      <c r="DU33" s="205"/>
      <c r="DV33" s="205"/>
      <c r="DW33" s="205"/>
      <c r="DX33" s="205"/>
      <c r="DY33" s="76"/>
    </row>
    <row r="34" spans="2:129" s="61" customFormat="1" hidden="1">
      <c r="D34" s="63"/>
      <c r="H34" s="63"/>
      <c r="L34" s="63"/>
      <c r="R34" s="63"/>
      <c r="V34" s="63"/>
      <c r="Z34" s="63"/>
      <c r="AD34" s="63"/>
      <c r="AJ34" s="63"/>
      <c r="AN34" s="63"/>
      <c r="AR34" s="63"/>
      <c r="BD34" s="63"/>
      <c r="BF34" s="63"/>
      <c r="BJ34" s="63"/>
      <c r="BN34" s="63"/>
      <c r="BR34" s="63"/>
      <c r="BV34" s="63"/>
      <c r="DQ34" s="51"/>
      <c r="DR34" s="51"/>
      <c r="DS34" s="205"/>
      <c r="DT34" s="205"/>
      <c r="DU34" s="205"/>
      <c r="DV34" s="205"/>
      <c r="DW34" s="205"/>
      <c r="DX34" s="205"/>
      <c r="DY34" s="208"/>
    </row>
    <row r="35" spans="2:129" s="76" customFormat="1" hidden="1">
      <c r="Y35" s="69"/>
      <c r="AA35" s="184" t="s">
        <v>149</v>
      </c>
      <c r="BM35" s="69"/>
      <c r="BV35" s="69"/>
      <c r="CB35" s="184" t="s">
        <v>149</v>
      </c>
      <c r="DQ35" s="51"/>
      <c r="DR35" s="51"/>
      <c r="DS35" s="205"/>
      <c r="DT35" s="205"/>
      <c r="DU35" s="205"/>
      <c r="DV35" s="205"/>
      <c r="DW35" s="205"/>
      <c r="DX35" s="205"/>
    </row>
    <row r="36" spans="2:129" s="61" customFormat="1" hidden="1">
      <c r="V36" s="63"/>
      <c r="W36" s="63"/>
      <c r="Z36" s="63"/>
      <c r="AA36" s="185" t="s">
        <v>8</v>
      </c>
      <c r="BJ36" s="63"/>
      <c r="BK36" s="63"/>
      <c r="BN36" s="63"/>
      <c r="BV36" s="63"/>
      <c r="CB36" s="185" t="s">
        <v>14</v>
      </c>
      <c r="DQ36" s="51"/>
      <c r="DR36" s="51"/>
      <c r="DS36" s="205"/>
      <c r="DT36" s="205"/>
      <c r="DU36" s="205"/>
      <c r="DV36" s="205"/>
      <c r="DW36" s="205"/>
      <c r="DX36" s="205"/>
      <c r="DY36" s="208"/>
    </row>
    <row r="37" spans="2:129" s="61" customFormat="1" ht="10.5">
      <c r="V37" s="63"/>
      <c r="W37" s="63"/>
      <c r="Z37" s="63"/>
      <c r="AA37" s="186"/>
      <c r="BJ37" s="63"/>
      <c r="BK37" s="63"/>
      <c r="BN37" s="63"/>
      <c r="BV37" s="63"/>
      <c r="CB37" s="186"/>
      <c r="DQ37" s="50"/>
      <c r="DR37" s="50"/>
      <c r="DS37" s="205"/>
      <c r="DT37" s="205"/>
      <c r="DU37" s="205"/>
      <c r="DV37" s="205"/>
      <c r="DW37" s="205"/>
      <c r="DX37" s="205"/>
      <c r="DY37" s="208"/>
    </row>
    <row r="38" spans="2:129" s="134" customFormat="1" ht="198.75" customHeight="1">
      <c r="AA38" s="187" t="str">
        <f ca="1">IF(COUNTBLANK(INDIRECT(CONCATENATE(AA35,"抽選")))&gt;0,CONCATENATE(AA35,"チーム　",AA36),INDEX(INDIRECT(CONCATENATE(AA35,"チーム")),MATCH(AA36,INDIRECT(CONCATENATE(AA35,"抽選")),0)))</f>
        <v>Aブロック1位</v>
      </c>
      <c r="CB38" s="187" t="str">
        <f ca="1">IF(COUNTBLANK(INDIRECT(CONCATENATE(CB35,"抽選")))&gt;0,CONCATENATE(CB35,"チーム　",CB36),INDEX(INDIRECT(CONCATENATE(CB35,"チーム")),MATCH(CB36,INDIRECT(CONCATENATE(CB35,"抽選")),0)))</f>
        <v>Aブロック2位</v>
      </c>
      <c r="DQ38" s="50"/>
      <c r="DR38" s="50"/>
      <c r="DS38" s="205"/>
      <c r="DT38" s="205"/>
      <c r="DU38" s="205"/>
      <c r="DV38" s="205"/>
      <c r="DW38" s="205"/>
      <c r="DX38" s="205"/>
    </row>
    <row r="39" spans="2:129" s="74" customFormat="1">
      <c r="DQ39" s="50"/>
      <c r="DR39" s="50"/>
      <c r="DS39" s="50"/>
      <c r="DT39" s="50"/>
      <c r="DU39" s="50"/>
      <c r="DV39" s="50"/>
      <c r="DW39" s="50"/>
      <c r="DX39" s="50"/>
    </row>
    <row r="40" spans="2:129" s="75" customFormat="1" ht="10.5" hidden="1">
      <c r="B40" s="61"/>
      <c r="C40" s="61"/>
      <c r="D40" s="61" t="s">
        <v>76</v>
      </c>
      <c r="E40" s="61"/>
      <c r="F40" s="61"/>
      <c r="G40" s="61"/>
      <c r="H40" s="61" t="s">
        <v>66</v>
      </c>
      <c r="I40" s="123"/>
      <c r="J40" s="61"/>
      <c r="K40" s="61"/>
      <c r="L40" s="61" t="s">
        <v>8</v>
      </c>
      <c r="M40" s="61"/>
      <c r="N40" s="61"/>
      <c r="O40" s="61"/>
      <c r="P40" s="61" t="s">
        <v>72</v>
      </c>
      <c r="Q40" s="61"/>
      <c r="R40" s="61"/>
      <c r="S40" s="61"/>
      <c r="T40" s="61" t="s">
        <v>69</v>
      </c>
      <c r="U40" s="61"/>
      <c r="V40" s="61"/>
      <c r="W40" s="61"/>
      <c r="X40" s="61" t="s">
        <v>9</v>
      </c>
      <c r="Y40" s="61"/>
      <c r="Z40" s="61"/>
      <c r="AA40" s="123"/>
      <c r="AB40" s="61" t="s">
        <v>82</v>
      </c>
      <c r="AC40" s="61"/>
      <c r="AD40" s="61"/>
      <c r="AE40" s="61"/>
      <c r="AF40" s="61" t="s">
        <v>73</v>
      </c>
      <c r="AG40" s="61"/>
      <c r="AH40" s="61"/>
      <c r="AI40" s="61"/>
      <c r="AJ40" s="61" t="s">
        <v>10</v>
      </c>
      <c r="AK40" s="61"/>
      <c r="AL40" s="61"/>
      <c r="AM40" s="61"/>
      <c r="AN40" s="61" t="s">
        <v>71</v>
      </c>
      <c r="AO40" s="123"/>
      <c r="AP40" s="61"/>
      <c r="AQ40" s="61"/>
      <c r="AR40" s="61" t="s">
        <v>81</v>
      </c>
      <c r="AS40" s="61"/>
      <c r="AT40" s="61"/>
      <c r="AU40" s="61"/>
      <c r="AV40" s="61" t="s">
        <v>101</v>
      </c>
      <c r="AW40" s="61"/>
      <c r="AX40" s="61"/>
      <c r="AY40" s="61"/>
      <c r="AZ40" s="61" t="s">
        <v>77</v>
      </c>
      <c r="BA40" s="61"/>
      <c r="BB40" s="61"/>
      <c r="BC40" s="61"/>
      <c r="BD40" s="61" t="s">
        <v>80</v>
      </c>
      <c r="BE40" s="61"/>
      <c r="BF40" s="61"/>
      <c r="BG40" s="61"/>
      <c r="BH40" s="61" t="s">
        <v>16</v>
      </c>
      <c r="BI40" s="61"/>
      <c r="BJ40" s="61"/>
      <c r="BK40" s="61"/>
      <c r="BL40" s="61" t="s">
        <v>79</v>
      </c>
      <c r="BM40" s="61"/>
      <c r="BN40" s="61"/>
      <c r="BO40" s="123"/>
      <c r="BP40" s="61" t="s">
        <v>12</v>
      </c>
      <c r="BQ40" s="61"/>
      <c r="BR40" s="61"/>
      <c r="BS40" s="61"/>
      <c r="BT40" s="61" t="s">
        <v>11</v>
      </c>
      <c r="BU40" s="61"/>
      <c r="BV40" s="183"/>
      <c r="BW40" s="183"/>
      <c r="BX40" s="75" t="s">
        <v>65</v>
      </c>
      <c r="CB40" s="75" t="s">
        <v>17</v>
      </c>
      <c r="CF40" s="75" t="s">
        <v>19</v>
      </c>
      <c r="CJ40" s="75" t="s">
        <v>68</v>
      </c>
      <c r="CN40" s="75" t="s">
        <v>75</v>
      </c>
      <c r="CR40" s="75" t="s">
        <v>64</v>
      </c>
      <c r="CV40" s="75" t="s">
        <v>14</v>
      </c>
      <c r="CZ40" s="75" t="s">
        <v>102</v>
      </c>
      <c r="DQ40" s="50"/>
      <c r="DR40" s="50"/>
      <c r="DS40" s="50"/>
      <c r="DT40" s="50"/>
      <c r="DU40" s="50"/>
      <c r="DV40" s="50"/>
      <c r="DW40" s="50"/>
      <c r="DX40" s="50"/>
    </row>
    <row r="41" spans="2:129" s="61" customFormat="1" ht="10.5">
      <c r="H41" s="47"/>
      <c r="I41" s="123"/>
      <c r="J41" s="62"/>
      <c r="X41" s="48"/>
      <c r="Z41" s="62"/>
      <c r="AA41" s="123"/>
      <c r="AN41" s="47"/>
      <c r="AO41" s="123"/>
      <c r="AP41" s="62"/>
      <c r="BL41" s="48"/>
      <c r="BN41" s="62"/>
      <c r="BO41" s="123"/>
      <c r="DQ41" s="50"/>
      <c r="DR41" s="50"/>
      <c r="DS41" s="50"/>
      <c r="DT41" s="50"/>
      <c r="DU41" s="50"/>
      <c r="DV41" s="50"/>
      <c r="DW41" s="50"/>
      <c r="DX41" s="50"/>
    </row>
    <row r="42" spans="2:129" s="61" customFormat="1" ht="10.5">
      <c r="C42" s="75"/>
      <c r="H42" s="47"/>
      <c r="I42" s="123"/>
      <c r="J42" s="47"/>
      <c r="S42" s="75"/>
      <c r="X42" s="48"/>
      <c r="Z42" s="48"/>
      <c r="AA42" s="123"/>
      <c r="AI42" s="75"/>
      <c r="AN42" s="47"/>
      <c r="AO42" s="123"/>
      <c r="AP42" s="47"/>
      <c r="BG42" s="75"/>
      <c r="BL42" s="48"/>
      <c r="BN42" s="48"/>
      <c r="BO42" s="123"/>
      <c r="DQ42" s="50"/>
      <c r="DR42" s="50"/>
      <c r="DS42" s="50"/>
      <c r="DT42" s="50"/>
      <c r="DU42" s="50"/>
      <c r="DV42" s="50"/>
      <c r="DW42" s="50"/>
      <c r="DX42" s="50"/>
    </row>
  </sheetData>
  <mergeCells count="39">
    <mergeCell ref="B1:CZ1"/>
    <mergeCell ref="AV6:BK6"/>
    <mergeCell ref="CI6:CX6"/>
    <mergeCell ref="Y8:Y15"/>
    <mergeCell ref="CD8:CD15"/>
    <mergeCell ref="BC10:BD10"/>
    <mergeCell ref="AN15:AN19"/>
    <mergeCell ref="V19:V23"/>
    <mergeCell ref="AF19:AF23"/>
    <mergeCell ref="AM11:AM15"/>
    <mergeCell ref="BC14:BD14"/>
    <mergeCell ref="AW12:BJ12"/>
    <mergeCell ref="AX13:BI13"/>
    <mergeCell ref="AU19:AU23"/>
    <mergeCell ref="BH19:BH23"/>
    <mergeCell ref="AO23:AO27"/>
    <mergeCell ref="AK23:AK27"/>
    <mergeCell ref="H19:H23"/>
    <mergeCell ref="N15:N19"/>
    <mergeCell ref="BN15:BN19"/>
    <mergeCell ref="BS11:BS15"/>
    <mergeCell ref="E23:E27"/>
    <mergeCell ref="M23:M27"/>
    <mergeCell ref="Q23:Q27"/>
    <mergeCell ref="Y23:Y27"/>
    <mergeCell ref="AC23:AC27"/>
    <mergeCell ref="CY23:CY27"/>
    <mergeCell ref="AY23:AY27"/>
    <mergeCell ref="BE23:BE27"/>
    <mergeCell ref="BM23:BM27"/>
    <mergeCell ref="BQ23:BQ27"/>
    <mergeCell ref="BY23:BY27"/>
    <mergeCell ref="CC23:CC27"/>
    <mergeCell ref="BV19:BV23"/>
    <mergeCell ref="CF19:CF23"/>
    <mergeCell ref="CU19:CU23"/>
    <mergeCell ref="CO23:CO27"/>
    <mergeCell ref="CN15:CN19"/>
    <mergeCell ref="CK23:CK27"/>
  </mergeCells>
  <phoneticPr fontId="2"/>
  <conditionalFormatting sqref="BU38 BL38 BX38 CJ38 CV38 CZ38 AV38 AZ38 D38 L38 AJ38 X38 H38">
    <cfRule type="expression" dxfId="35" priority="34" stopIfTrue="1">
      <formula>$BX$1&gt;0</formula>
    </cfRule>
  </conditionalFormatting>
  <conditionalFormatting sqref="F38">
    <cfRule type="expression" dxfId="34" priority="33" stopIfTrue="1">
      <formula>$BX$1&gt;0</formula>
    </cfRule>
  </conditionalFormatting>
  <conditionalFormatting sqref="AG38">
    <cfRule type="expression" dxfId="33" priority="32" stopIfTrue="1">
      <formula>$BX$1&gt;0</formula>
    </cfRule>
  </conditionalFormatting>
  <conditionalFormatting sqref="AB38 AF38">
    <cfRule type="expression" dxfId="32" priority="31" stopIfTrue="1">
      <formula>$BX$1&gt;0</formula>
    </cfRule>
  </conditionalFormatting>
  <conditionalFormatting sqref="AD38">
    <cfRule type="expression" dxfId="31" priority="30" stopIfTrue="1">
      <formula>$BX$1&gt;0</formula>
    </cfRule>
  </conditionalFormatting>
  <conditionalFormatting sqref="P38 T38">
    <cfRule type="expression" dxfId="30" priority="29" stopIfTrue="1">
      <formula>$BX$1&gt;0</formula>
    </cfRule>
  </conditionalFormatting>
  <conditionalFormatting sqref="R38">
    <cfRule type="expression" dxfId="29" priority="28" stopIfTrue="1">
      <formula>$BX$1&gt;0</formula>
    </cfRule>
  </conditionalFormatting>
  <conditionalFormatting sqref="AN38 AR38">
    <cfRule type="expression" dxfId="28" priority="27" stopIfTrue="1">
      <formula>$BX$1&gt;0</formula>
    </cfRule>
  </conditionalFormatting>
  <conditionalFormatting sqref="AP38">
    <cfRule type="expression" dxfId="27" priority="26" stopIfTrue="1">
      <formula>$BX$1&gt;0</formula>
    </cfRule>
  </conditionalFormatting>
  <conditionalFormatting sqref="BD38 BH38">
    <cfRule type="expression" dxfId="26" priority="25" stopIfTrue="1">
      <formula>$BX$1&gt;0</formula>
    </cfRule>
  </conditionalFormatting>
  <conditionalFormatting sqref="BF38">
    <cfRule type="expression" dxfId="25" priority="24" stopIfTrue="1">
      <formula>$BX$1&gt;0</formula>
    </cfRule>
  </conditionalFormatting>
  <conditionalFormatting sqref="BP38 BT38">
    <cfRule type="expression" dxfId="24" priority="23" stopIfTrue="1">
      <formula>$BX$1&gt;0</formula>
    </cfRule>
  </conditionalFormatting>
  <conditionalFormatting sqref="BR38">
    <cfRule type="expression" dxfId="23" priority="22" stopIfTrue="1">
      <formula>$BX$1&gt;0</formula>
    </cfRule>
  </conditionalFormatting>
  <conditionalFormatting sqref="CB38 CF38">
    <cfRule type="expression" dxfId="22" priority="21" stopIfTrue="1">
      <formula>$BX$1&gt;0</formula>
    </cfRule>
  </conditionalFormatting>
  <conditionalFormatting sqref="CD38">
    <cfRule type="expression" dxfId="21" priority="20" stopIfTrue="1">
      <formula>$BX$1&gt;0</formula>
    </cfRule>
  </conditionalFormatting>
  <conditionalFormatting sqref="CN38 CR38">
    <cfRule type="expression" dxfId="20" priority="19" stopIfTrue="1">
      <formula>$BX$1&gt;0</formula>
    </cfRule>
  </conditionalFormatting>
  <conditionalFormatting sqref="CP38">
    <cfRule type="expression" dxfId="19" priority="18" stopIfTrue="1">
      <formula>$BX$1&gt;0</formula>
    </cfRule>
  </conditionalFormatting>
  <conditionalFormatting sqref="I38">
    <cfRule type="expression" dxfId="18" priority="17" stopIfTrue="1">
      <formula>$BX$1&gt;0</formula>
    </cfRule>
  </conditionalFormatting>
  <conditionalFormatting sqref="U38">
    <cfRule type="expression" dxfId="17" priority="16" stopIfTrue="1">
      <formula>$BX$1&gt;0</formula>
    </cfRule>
  </conditionalFormatting>
  <conditionalFormatting sqref="AG38">
    <cfRule type="expression" dxfId="16" priority="15" stopIfTrue="1">
      <formula>$BX$1&gt;0</formula>
    </cfRule>
  </conditionalFormatting>
  <conditionalFormatting sqref="AS38">
    <cfRule type="expression" dxfId="15" priority="14" stopIfTrue="1">
      <formula>$BX$1&gt;0</formula>
    </cfRule>
  </conditionalFormatting>
  <conditionalFormatting sqref="BI38">
    <cfRule type="expression" dxfId="14" priority="13" stopIfTrue="1">
      <formula>$BX$1&gt;0</formula>
    </cfRule>
  </conditionalFormatting>
  <conditionalFormatting sqref="BU38">
    <cfRule type="expression" dxfId="13" priority="12" stopIfTrue="1">
      <formula>$BX$1&gt;0</formula>
    </cfRule>
  </conditionalFormatting>
  <conditionalFormatting sqref="CG38">
    <cfRule type="expression" dxfId="12" priority="11" stopIfTrue="1">
      <formula>$BX$1&gt;0</formula>
    </cfRule>
  </conditionalFormatting>
  <conditionalFormatting sqref="CX38">
    <cfRule type="expression" dxfId="11" priority="10" stopIfTrue="1">
      <formula>$BX$1&gt;0</formula>
    </cfRule>
  </conditionalFormatting>
  <conditionalFormatting sqref="CP38">
    <cfRule type="expression" dxfId="10" priority="9" stopIfTrue="1">
      <formula>$BX$1&gt;0</formula>
    </cfRule>
  </conditionalFormatting>
  <conditionalFormatting sqref="CV38">
    <cfRule type="expression" dxfId="9" priority="8" stopIfTrue="1">
      <formula>$BX$1&gt;0</formula>
    </cfRule>
  </conditionalFormatting>
  <conditionalFormatting sqref="CT38">
    <cfRule type="expression" dxfId="8" priority="7" stopIfTrue="1">
      <formula>$BX$1&gt;0</formula>
    </cfRule>
  </conditionalFormatting>
  <conditionalFormatting sqref="O38">
    <cfRule type="expression" dxfId="7" priority="6" stopIfTrue="1">
      <formula>$BX$1&gt;0</formula>
    </cfRule>
  </conditionalFormatting>
  <conditionalFormatting sqref="AM38">
    <cfRule type="expression" dxfId="6" priority="5" stopIfTrue="1">
      <formula>$BX$1&gt;0</formula>
    </cfRule>
  </conditionalFormatting>
  <conditionalFormatting sqref="BO38">
    <cfRule type="expression" dxfId="5" priority="4" stopIfTrue="1">
      <formula>$BX$1&gt;0</formula>
    </cfRule>
  </conditionalFormatting>
  <conditionalFormatting sqref="CM38">
    <cfRule type="expression" dxfId="4" priority="3" stopIfTrue="1">
      <formula>$BX$1&gt;0</formula>
    </cfRule>
  </conditionalFormatting>
  <conditionalFormatting sqref="AA38">
    <cfRule type="expression" dxfId="3" priority="2" stopIfTrue="1">
      <formula>$BX$1&gt;0</formula>
    </cfRule>
  </conditionalFormatting>
  <conditionalFormatting sqref="CB38">
    <cfRule type="expression" dxfId="2" priority="1" stopIfTrue="1">
      <formula>$BX$1&gt;0</formula>
    </cfRule>
  </conditionalFormatting>
  <printOptions horizontalCentered="1" verticalCentered="1"/>
  <pageMargins left="0" right="0" top="0.74803149606299213" bottom="0.74803149606299213" header="0.31496062992125984" footer="0.31496062992125984"/>
  <pageSetup paperSize="9" scale="58" orientation="landscape" horizontalDpi="4294967294"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E9377-0394-4088-8464-5A17ACA50C57}">
  <sheetPr>
    <tabColor theme="1" tint="0.499984740745262"/>
  </sheetPr>
  <dimension ref="A1:I84"/>
  <sheetViews>
    <sheetView showGridLines="0" topLeftCell="A36" workbookViewId="0">
      <selection activeCell="C6" sqref="C6"/>
    </sheetView>
  </sheetViews>
  <sheetFormatPr defaultColWidth="9" defaultRowHeight="17.25"/>
  <cols>
    <col min="1" max="1" width="3.75" style="43" customWidth="1"/>
    <col min="2" max="2" width="3.125" style="43" customWidth="1"/>
    <col min="3" max="3" width="27.125" style="38" customWidth="1"/>
    <col min="4" max="4" width="6.25" style="42" bestFit="1" customWidth="1"/>
    <col min="5" max="5" width="2.625" style="43" customWidth="1"/>
    <col min="6" max="6" width="3.5" style="43" bestFit="1" customWidth="1"/>
    <col min="7" max="7" width="3.125" style="43" bestFit="1" customWidth="1"/>
    <col min="8" max="8" width="27.125" style="43" bestFit="1" customWidth="1"/>
    <col min="9" max="9" width="6.25" style="42" bestFit="1" customWidth="1"/>
    <col min="10" max="16384" width="9" style="43"/>
  </cols>
  <sheetData>
    <row r="1" spans="1:9">
      <c r="A1" s="941" t="str">
        <f>CONCATENATE(参加チーム!D1,"　トーナメント戦枠")</f>
        <v>市民総体 第13回豊田市ドッジボール協会長杯（第17回豊田市小学生ドッジボール大会）　トーナメント戦枠</v>
      </c>
      <c r="B1" s="941"/>
      <c r="C1" s="941"/>
      <c r="D1" s="941"/>
      <c r="E1" s="941"/>
      <c r="F1" s="941"/>
      <c r="G1" s="941"/>
      <c r="H1" s="941"/>
      <c r="I1" s="941"/>
    </row>
    <row r="3" spans="1:9" s="37" customFormat="1" ht="14.25">
      <c r="A3" s="943" t="s">
        <v>145</v>
      </c>
      <c r="B3" s="944"/>
      <c r="C3" s="944"/>
      <c r="D3" s="945"/>
      <c r="F3" s="943" t="s">
        <v>145</v>
      </c>
      <c r="G3" s="944"/>
      <c r="H3" s="944"/>
      <c r="I3" s="945"/>
    </row>
    <row r="4" spans="1:9" s="37" customFormat="1" ht="14.25">
      <c r="A4" s="942"/>
      <c r="B4" s="942"/>
      <c r="C4" s="41" t="s">
        <v>5</v>
      </c>
      <c r="D4" s="44" t="s">
        <v>89</v>
      </c>
      <c r="F4" s="942"/>
      <c r="G4" s="942"/>
      <c r="H4" s="41" t="s">
        <v>5</v>
      </c>
      <c r="I4" s="44" t="s">
        <v>89</v>
      </c>
    </row>
    <row r="5" spans="1:9" s="37" customFormat="1" ht="14.25">
      <c r="A5" s="44" t="s">
        <v>43</v>
      </c>
      <c r="B5" s="44">
        <v>1</v>
      </c>
      <c r="C5" s="41" t="str">
        <f ca="1">IF(SUM(INDIRECT(CONCATENATE(A5,"順位")))=0,CONCATENATE(A5,"ブロック",B5,"位"),INDEX(INDIRECT(CONCATENATE(A5,"チーム")),MATCH(B5,INDIRECT(CONCATENATE(A5,"順位")),0)))</f>
        <v>Aブロック1位</v>
      </c>
      <c r="D5" s="45" t="s">
        <v>8</v>
      </c>
      <c r="F5" s="44" t="s">
        <v>43</v>
      </c>
      <c r="G5" s="44"/>
      <c r="H5" s="41" t="str">
        <f ca="1">IF(SUM(INDIRECT(CONCATENATE(F5,"順位")))=0,CONCATENATE(F5,"ブロック",G5,"位"),INDEX(INDIRECT(CONCATENATE(F5,"チーム")),MATCH(G5,INDIRECT(CONCATENATE(F5,"順位")),0)))</f>
        <v>Aブロック位</v>
      </c>
      <c r="I5" s="45"/>
    </row>
    <row r="6" spans="1:9" s="37" customFormat="1" ht="14.25">
      <c r="A6" s="44" t="s">
        <v>43</v>
      </c>
      <c r="B6" s="44">
        <v>2</v>
      </c>
      <c r="C6" s="41" t="str">
        <f t="shared" ref="C5:C38" ca="1" si="0">IF(SUM(INDIRECT(CONCATENATE(A6,"順位")))=0,CONCATENATE(A6,"ブロック",B6,"位"),INDEX(INDIRECT(CONCATENATE(A6,"チーム")),MATCH(B6,INDIRECT(CONCATENATE(A6,"順位")),0)))</f>
        <v>Aブロック2位</v>
      </c>
      <c r="D6" s="45" t="s">
        <v>14</v>
      </c>
      <c r="F6" s="44" t="s">
        <v>43</v>
      </c>
      <c r="G6" s="44"/>
      <c r="H6" s="41" t="str">
        <f t="shared" ref="H6:H12" ca="1" si="1">IF(SUM(INDIRECT(CONCATENATE(F6,"順位")))=0,CONCATENATE(F6,"ブロック",G6,"位"),INDEX(INDIRECT(CONCATENATE(F6,"チーム")),MATCH(G6,INDIRECT(CONCATENATE(F6,"順位")),0)))</f>
        <v>Aブロック位</v>
      </c>
      <c r="I6" s="45"/>
    </row>
    <row r="7" spans="1:9" s="37" customFormat="1" ht="14.25">
      <c r="A7" s="44" t="s">
        <v>43</v>
      </c>
      <c r="B7" s="44">
        <v>3</v>
      </c>
      <c r="C7" s="41" t="str">
        <f t="shared" ca="1" si="0"/>
        <v>Aブロック3位</v>
      </c>
      <c r="D7" s="45" t="s">
        <v>180</v>
      </c>
      <c r="F7" s="44" t="s">
        <v>43</v>
      </c>
      <c r="G7" s="44"/>
      <c r="H7" s="41" t="str">
        <f t="shared" ca="1" si="1"/>
        <v>Aブロック位</v>
      </c>
      <c r="I7" s="45"/>
    </row>
    <row r="8" spans="1:9" s="37" customFormat="1" ht="14.25">
      <c r="A8" s="44" t="s">
        <v>43</v>
      </c>
      <c r="B8" s="44">
        <v>4</v>
      </c>
      <c r="C8" s="41" t="str">
        <f t="shared" ca="1" si="0"/>
        <v>Aブロック4位</v>
      </c>
      <c r="D8" s="45" t="s">
        <v>180</v>
      </c>
      <c r="F8" s="44" t="s">
        <v>44</v>
      </c>
      <c r="G8" s="44"/>
      <c r="H8" s="41" t="str">
        <f t="shared" ca="1" si="1"/>
        <v>Bブロック位</v>
      </c>
      <c r="I8" s="45"/>
    </row>
    <row r="9" spans="1:9" s="37" customFormat="1" ht="14.25">
      <c r="A9" s="44" t="s">
        <v>43</v>
      </c>
      <c r="B9" s="44">
        <v>5</v>
      </c>
      <c r="C9" s="41" t="str">
        <f t="shared" ca="1" si="0"/>
        <v>Aブロック5位</v>
      </c>
      <c r="D9" s="45" t="s">
        <v>180</v>
      </c>
      <c r="F9" s="44" t="s">
        <v>44</v>
      </c>
      <c r="G9" s="44"/>
      <c r="H9" s="41" t="str">
        <f ca="1">IF(SUM(INDIRECT(CONCATENATE(F9,"順位")))=0,CONCATENATE(F9,"ブロック",G9,"位"),INDEX(INDIRECT(CONCATENATE(F9,"チーム")),MATCH(G9,INDIRECT(CONCATENATE(F9,"順位")),0)))</f>
        <v>Bブロック位</v>
      </c>
      <c r="I9" s="45"/>
    </row>
    <row r="10" spans="1:9" s="37" customFormat="1" ht="14.25">
      <c r="A10" s="44" t="s">
        <v>43</v>
      </c>
      <c r="B10" s="44">
        <v>6</v>
      </c>
      <c r="C10" s="41" t="str">
        <f t="shared" ca="1" si="0"/>
        <v>Aブロック6位</v>
      </c>
      <c r="D10" s="45" t="s">
        <v>180</v>
      </c>
      <c r="F10" s="44" t="s">
        <v>44</v>
      </c>
      <c r="G10" s="44"/>
      <c r="H10" s="41" t="str">
        <f t="shared" ca="1" si="1"/>
        <v>Bブロック位</v>
      </c>
      <c r="I10" s="45"/>
    </row>
    <row r="11" spans="1:9" s="37" customFormat="1" ht="14.25">
      <c r="A11" s="44" t="s">
        <v>112</v>
      </c>
      <c r="B11" s="44">
        <v>1</v>
      </c>
      <c r="C11" s="41" t="str">
        <f t="shared" ca="1" si="0"/>
        <v>Bブロック1位</v>
      </c>
      <c r="D11" s="45">
        <v>1</v>
      </c>
      <c r="F11" s="44" t="s">
        <v>45</v>
      </c>
      <c r="G11" s="44"/>
      <c r="H11" s="41" t="e">
        <f t="shared" ca="1" si="1"/>
        <v>#N/A</v>
      </c>
      <c r="I11" s="45"/>
    </row>
    <row r="12" spans="1:9" s="37" customFormat="1" ht="14.25">
      <c r="A12" s="44" t="s">
        <v>112</v>
      </c>
      <c r="B12" s="44">
        <v>2</v>
      </c>
      <c r="C12" s="41" t="str">
        <f t="shared" ca="1" si="0"/>
        <v>Bブロック2位</v>
      </c>
      <c r="D12" s="45">
        <v>2</v>
      </c>
      <c r="F12" s="44" t="s">
        <v>45</v>
      </c>
      <c r="G12" s="44"/>
      <c r="H12" s="41" t="e">
        <f t="shared" ca="1" si="1"/>
        <v>#N/A</v>
      </c>
      <c r="I12" s="45"/>
    </row>
    <row r="13" spans="1:9" s="37" customFormat="1" ht="14.25">
      <c r="A13" s="44" t="s">
        <v>112</v>
      </c>
      <c r="B13" s="44">
        <v>3</v>
      </c>
      <c r="C13" s="41" t="str">
        <f t="shared" ca="1" si="0"/>
        <v>Bブロック3位</v>
      </c>
      <c r="D13" s="45" t="s">
        <v>180</v>
      </c>
      <c r="F13" s="44" t="s">
        <v>45</v>
      </c>
      <c r="G13" s="44"/>
      <c r="H13" s="41" t="e">
        <f ca="1">IF(SUM(INDIRECT(CONCATENATE(F13,"順位")))=0,CONCATENATE(F13,"ブロック",G13,"位"),INDEX(INDIRECT(CONCATENATE(F13,"チーム")),MATCH(G13,INDIRECT(CONCATENATE(F13,"順位")),0)))</f>
        <v>#N/A</v>
      </c>
      <c r="I13" s="45"/>
    </row>
    <row r="14" spans="1:9" s="37" customFormat="1" ht="14.25">
      <c r="A14" s="44" t="s">
        <v>112</v>
      </c>
      <c r="B14" s="44">
        <v>4</v>
      </c>
      <c r="C14" s="41" t="str">
        <f t="shared" ca="1" si="0"/>
        <v>Bブロック4位</v>
      </c>
      <c r="D14" s="45" t="s">
        <v>180</v>
      </c>
      <c r="F14" s="44" t="s">
        <v>113</v>
      </c>
      <c r="G14" s="44"/>
      <c r="H14" s="41" t="str">
        <f t="shared" ref="H14:H28" ca="1" si="2">IF(SUM(INDIRECT(CONCATENATE(F14,"順位")))=0,CONCATENATE(F14,"ブロック",G14,"位"),INDEX(INDIRECT(CONCATENATE(F14,"チーム")),MATCH(G14,INDIRECT(CONCATENATE(F14,"順位")),0)))</f>
        <v>Dブロック位</v>
      </c>
      <c r="I14" s="45"/>
    </row>
    <row r="15" spans="1:9" s="37" customFormat="1" ht="14.25">
      <c r="A15" s="44" t="s">
        <v>112</v>
      </c>
      <c r="B15" s="44">
        <v>5</v>
      </c>
      <c r="C15" s="41" t="str">
        <f t="shared" ca="1" si="0"/>
        <v>Bブロック5位</v>
      </c>
      <c r="D15" s="45" t="s">
        <v>180</v>
      </c>
      <c r="F15" s="44" t="s">
        <v>113</v>
      </c>
      <c r="G15" s="44"/>
      <c r="H15" s="41" t="str">
        <f t="shared" ca="1" si="2"/>
        <v>Dブロック位</v>
      </c>
      <c r="I15" s="45"/>
    </row>
    <row r="16" spans="1:9" s="37" customFormat="1" ht="14.25">
      <c r="A16" s="44" t="s">
        <v>112</v>
      </c>
      <c r="B16" s="44">
        <v>6</v>
      </c>
      <c r="C16" s="41" t="str">
        <f t="shared" ca="1" si="0"/>
        <v>Bブロック6位</v>
      </c>
      <c r="D16" s="45" t="s">
        <v>180</v>
      </c>
      <c r="F16" s="44" t="s">
        <v>113</v>
      </c>
      <c r="G16" s="44"/>
      <c r="H16" s="41" t="str">
        <f t="shared" ca="1" si="2"/>
        <v>Dブロック位</v>
      </c>
      <c r="I16" s="45"/>
    </row>
    <row r="17" spans="1:9" s="37" customFormat="1" ht="14.25">
      <c r="A17" s="44" t="s">
        <v>111</v>
      </c>
      <c r="B17" s="44">
        <v>1</v>
      </c>
      <c r="C17" s="41" t="e">
        <f t="shared" ca="1" si="0"/>
        <v>#N/A</v>
      </c>
      <c r="D17" s="45">
        <v>3</v>
      </c>
      <c r="F17" s="44" t="s">
        <v>114</v>
      </c>
      <c r="G17" s="44"/>
      <c r="H17" s="41" t="e">
        <f t="shared" ca="1" si="2"/>
        <v>#N/A</v>
      </c>
      <c r="I17" s="45"/>
    </row>
    <row r="18" spans="1:9" s="37" customFormat="1" ht="14.25">
      <c r="A18" s="44" t="s">
        <v>111</v>
      </c>
      <c r="B18" s="44">
        <v>2</v>
      </c>
      <c r="C18" s="41" t="e">
        <f t="shared" ca="1" si="0"/>
        <v>#N/A</v>
      </c>
      <c r="D18" s="45" t="s">
        <v>180</v>
      </c>
      <c r="F18" s="44" t="s">
        <v>114</v>
      </c>
      <c r="G18" s="44"/>
      <c r="H18" s="41" t="e">
        <f t="shared" ca="1" si="2"/>
        <v>#N/A</v>
      </c>
      <c r="I18" s="45"/>
    </row>
    <row r="19" spans="1:9" s="37" customFormat="1" ht="14.25">
      <c r="A19" s="44" t="s">
        <v>111</v>
      </c>
      <c r="B19" s="44">
        <v>3</v>
      </c>
      <c r="C19" s="41" t="str">
        <f t="shared" ca="1" si="0"/>
        <v>うめつぼドラゴンJr</v>
      </c>
      <c r="D19" s="45" t="s">
        <v>180</v>
      </c>
      <c r="F19" s="44" t="s">
        <v>114</v>
      </c>
      <c r="G19" s="44"/>
      <c r="H19" s="41" t="e">
        <f t="shared" ca="1" si="2"/>
        <v>#N/A</v>
      </c>
      <c r="I19" s="45"/>
    </row>
    <row r="20" spans="1:9" s="37" customFormat="1" ht="14.25">
      <c r="A20" s="44" t="s">
        <v>111</v>
      </c>
      <c r="B20" s="44">
        <v>4</v>
      </c>
      <c r="C20" s="41" t="e">
        <f t="shared" ca="1" si="0"/>
        <v>#N/A</v>
      </c>
      <c r="D20" s="45" t="s">
        <v>180</v>
      </c>
      <c r="F20" s="44" t="s">
        <v>115</v>
      </c>
      <c r="G20" s="44"/>
      <c r="H20" s="41" t="e">
        <f t="shared" ca="1" si="2"/>
        <v>#N/A</v>
      </c>
      <c r="I20" s="45"/>
    </row>
    <row r="21" spans="1:9" s="38" customFormat="1" ht="14.25">
      <c r="A21" s="44" t="s">
        <v>111</v>
      </c>
      <c r="B21" s="44">
        <v>5</v>
      </c>
      <c r="C21" s="41" t="e">
        <f t="shared" ca="1" si="0"/>
        <v>#N/A</v>
      </c>
      <c r="D21" s="45" t="s">
        <v>180</v>
      </c>
      <c r="F21" s="44" t="s">
        <v>115</v>
      </c>
      <c r="G21" s="44"/>
      <c r="H21" s="41" t="e">
        <f t="shared" ca="1" si="2"/>
        <v>#N/A</v>
      </c>
      <c r="I21" s="45"/>
    </row>
    <row r="22" spans="1:9" s="38" customFormat="1" ht="14.25">
      <c r="A22" s="44" t="s">
        <v>111</v>
      </c>
      <c r="B22" s="44">
        <v>6</v>
      </c>
      <c r="C22" s="41" t="e">
        <f t="shared" ca="1" si="0"/>
        <v>#N/A</v>
      </c>
      <c r="D22" s="45" t="s">
        <v>180</v>
      </c>
      <c r="F22" s="44"/>
      <c r="G22" s="44"/>
      <c r="H22" s="41"/>
      <c r="I22" s="45"/>
    </row>
    <row r="23" spans="1:9" s="38" customFormat="1" ht="14.25">
      <c r="A23" s="44" t="s">
        <v>113</v>
      </c>
      <c r="B23" s="44">
        <v>1</v>
      </c>
      <c r="C23" s="41" t="str">
        <f t="shared" ca="1" si="0"/>
        <v>Dブロック1位</v>
      </c>
      <c r="D23" s="45">
        <v>4</v>
      </c>
      <c r="F23" s="44"/>
      <c r="G23" s="44"/>
      <c r="H23" s="41"/>
      <c r="I23" s="45"/>
    </row>
    <row r="24" spans="1:9" s="38" customFormat="1" ht="14.25">
      <c r="A24" s="44" t="s">
        <v>113</v>
      </c>
      <c r="B24" s="44">
        <v>2</v>
      </c>
      <c r="C24" s="41" t="str">
        <f t="shared" ca="1" si="0"/>
        <v>Dブロック2位</v>
      </c>
      <c r="D24" s="45" t="s">
        <v>180</v>
      </c>
      <c r="F24" s="44"/>
      <c r="G24" s="44"/>
      <c r="H24" s="41"/>
      <c r="I24" s="45"/>
    </row>
    <row r="25" spans="1:9" s="38" customFormat="1" ht="14.25">
      <c r="A25" s="44" t="s">
        <v>113</v>
      </c>
      <c r="B25" s="44">
        <v>3</v>
      </c>
      <c r="C25" s="41" t="str">
        <f t="shared" ca="1" si="0"/>
        <v>Dブロック3位</v>
      </c>
      <c r="D25" s="45" t="s">
        <v>180</v>
      </c>
      <c r="F25" s="44" t="s">
        <v>115</v>
      </c>
      <c r="G25" s="44"/>
      <c r="H25" s="41" t="e">
        <f t="shared" ca="1" si="2"/>
        <v>#N/A</v>
      </c>
      <c r="I25" s="45"/>
    </row>
    <row r="26" spans="1:9" s="38" customFormat="1" ht="14.25">
      <c r="A26" s="44" t="s">
        <v>113</v>
      </c>
      <c r="B26" s="44">
        <v>4</v>
      </c>
      <c r="C26" s="41" t="str">
        <f t="shared" ca="1" si="0"/>
        <v>Dブロック4位</v>
      </c>
      <c r="D26" s="45" t="s">
        <v>180</v>
      </c>
      <c r="F26" s="44" t="s">
        <v>116</v>
      </c>
      <c r="G26" s="44"/>
      <c r="H26" s="41" t="e">
        <f t="shared" ca="1" si="2"/>
        <v>#REF!</v>
      </c>
      <c r="I26" s="45"/>
    </row>
    <row r="27" spans="1:9" s="38" customFormat="1" ht="14.25">
      <c r="A27" s="44" t="s">
        <v>113</v>
      </c>
      <c r="B27" s="44">
        <v>5</v>
      </c>
      <c r="C27" s="41" t="str">
        <f t="shared" ca="1" si="0"/>
        <v>Dブロック5位</v>
      </c>
      <c r="D27" s="45" t="s">
        <v>180</v>
      </c>
      <c r="F27" s="44" t="s">
        <v>116</v>
      </c>
      <c r="G27" s="44"/>
      <c r="H27" s="41" t="e">
        <f t="shared" ca="1" si="2"/>
        <v>#REF!</v>
      </c>
      <c r="I27" s="45"/>
    </row>
    <row r="28" spans="1:9" s="38" customFormat="1" ht="14.25">
      <c r="A28" s="44" t="s">
        <v>113</v>
      </c>
      <c r="B28" s="44">
        <v>6</v>
      </c>
      <c r="C28" s="41" t="str">
        <f t="shared" ca="1" si="0"/>
        <v>Dブロック6位</v>
      </c>
      <c r="D28" s="45" t="s">
        <v>180</v>
      </c>
      <c r="F28" s="44" t="s">
        <v>116</v>
      </c>
      <c r="G28" s="44"/>
      <c r="H28" s="41" t="e">
        <f t="shared" ca="1" si="2"/>
        <v>#REF!</v>
      </c>
      <c r="I28" s="45"/>
    </row>
    <row r="29" spans="1:9" s="38" customFormat="1" ht="14.25">
      <c r="A29" s="44" t="s">
        <v>114</v>
      </c>
      <c r="B29" s="44">
        <v>1</v>
      </c>
      <c r="C29" s="41" t="str">
        <f ca="1">IF(SUM(INDIRECT(CONCATENATE(A29,"順位")))=0,CONCATENATE(A29,"ブロック",B29,"位"),INDEX(INDIRECT(CONCATENATE(A29,"チーム")),MATCH(B29,INDIRECT(CONCATENATE(A29,"順位")),0)))</f>
        <v/>
      </c>
      <c r="D29" s="45" t="s">
        <v>180</v>
      </c>
      <c r="F29" s="44" t="s">
        <v>117</v>
      </c>
      <c r="G29" s="44"/>
      <c r="H29" s="41" t="str">
        <f ca="1">IF(SUM(INDIRECT(CONCATENATE(F29,"順位")))=0,CONCATENATE(F29,"ブロック",G29,"位"),INDEX(INDIRECT(CONCATENATE(F29,"チーム")),MATCH(G29,INDIRECT(CONCATENATE(F29,"順位")),0)))</f>
        <v>Hブロック位</v>
      </c>
      <c r="I29" s="45"/>
    </row>
    <row r="30" spans="1:9" s="38" customFormat="1" ht="14.25">
      <c r="A30" s="44" t="s">
        <v>114</v>
      </c>
      <c r="B30" s="44">
        <v>2</v>
      </c>
      <c r="C30" s="41" t="e">
        <f t="shared" ca="1" si="0"/>
        <v>#N/A</v>
      </c>
      <c r="D30" s="45" t="s">
        <v>180</v>
      </c>
      <c r="F30" s="44" t="s">
        <v>117</v>
      </c>
      <c r="G30" s="44"/>
      <c r="H30" s="41" t="str">
        <f ca="1">IF(SUM(INDIRECT(CONCATENATE(F30,"順位")))=0,CONCATENATE(F30,"ブロック",G30,"位"),INDEX(INDIRECT(CONCATENATE(F30,"チーム")),MATCH(G30,INDIRECT(CONCATENATE(F30,"順位")),0)))</f>
        <v>Hブロック位</v>
      </c>
      <c r="I30" s="45"/>
    </row>
    <row r="31" spans="1:9" s="38" customFormat="1" ht="14.25">
      <c r="A31" s="44" t="s">
        <v>114</v>
      </c>
      <c r="B31" s="44">
        <v>3</v>
      </c>
      <c r="C31" s="41" t="e">
        <f t="shared" ca="1" si="0"/>
        <v>#N/A</v>
      </c>
      <c r="D31" s="45" t="s">
        <v>180</v>
      </c>
      <c r="F31" s="44" t="s">
        <v>117</v>
      </c>
      <c r="G31" s="44"/>
      <c r="H31" s="41" t="str">
        <f ca="1">IF(SUM(INDIRECT(CONCATENATE(F31,"順位")))=0,CONCATENATE(F31,"ブロック",G31,"位"),INDEX(INDIRECT(CONCATENATE(F31,"チーム")),MATCH(G31,INDIRECT(CONCATENATE(F31,"順位")),0)))</f>
        <v>Hブロック位</v>
      </c>
      <c r="I31" s="45"/>
    </row>
    <row r="32" spans="1:9" s="38" customFormat="1" ht="14.25">
      <c r="A32" s="44" t="s">
        <v>114</v>
      </c>
      <c r="B32" s="44">
        <v>4</v>
      </c>
      <c r="C32" s="41" t="e">
        <f t="shared" ca="1" si="0"/>
        <v>#N/A</v>
      </c>
      <c r="D32" s="45" t="s">
        <v>180</v>
      </c>
      <c r="I32" s="46"/>
    </row>
    <row r="33" spans="1:9" s="38" customFormat="1" ht="14.25">
      <c r="A33" s="44" t="s">
        <v>114</v>
      </c>
      <c r="B33" s="44">
        <v>5</v>
      </c>
      <c r="C33" s="41" t="e">
        <f t="shared" ca="1" si="0"/>
        <v>#N/A</v>
      </c>
      <c r="D33" s="45" t="s">
        <v>180</v>
      </c>
      <c r="I33" s="46"/>
    </row>
    <row r="34" spans="1:9" s="38" customFormat="1" ht="14.25">
      <c r="A34" s="44" t="s">
        <v>115</v>
      </c>
      <c r="B34" s="44">
        <v>1</v>
      </c>
      <c r="C34" s="41" t="str">
        <f t="shared" ca="1" si="0"/>
        <v>スマイリーズNEXT</v>
      </c>
      <c r="D34" s="45" t="s">
        <v>119</v>
      </c>
      <c r="I34" s="46"/>
    </row>
    <row r="35" spans="1:9" s="38" customFormat="1" ht="14.25">
      <c r="A35" s="44" t="s">
        <v>115</v>
      </c>
      <c r="B35" s="44">
        <v>2</v>
      </c>
      <c r="C35" s="41" t="e">
        <f t="shared" ca="1" si="0"/>
        <v>#N/A</v>
      </c>
      <c r="D35" s="45" t="s">
        <v>120</v>
      </c>
      <c r="I35" s="46"/>
    </row>
    <row r="36" spans="1:9" s="38" customFormat="1" ht="14.25">
      <c r="A36" s="44" t="s">
        <v>115</v>
      </c>
      <c r="B36" s="44">
        <v>3</v>
      </c>
      <c r="C36" s="41" t="e">
        <f t="shared" ca="1" si="0"/>
        <v>#N/A</v>
      </c>
      <c r="D36" s="45" t="s">
        <v>180</v>
      </c>
      <c r="I36" s="46"/>
    </row>
    <row r="37" spans="1:9" s="38" customFormat="1" ht="14.25">
      <c r="A37" s="44" t="s">
        <v>115</v>
      </c>
      <c r="B37" s="44">
        <v>4</v>
      </c>
      <c r="C37" s="41" t="e">
        <f t="shared" ca="1" si="0"/>
        <v>#N/A</v>
      </c>
      <c r="D37" s="45" t="s">
        <v>180</v>
      </c>
      <c r="I37" s="46"/>
    </row>
    <row r="38" spans="1:9" s="38" customFormat="1" ht="14.25">
      <c r="A38" s="44" t="s">
        <v>115</v>
      </c>
      <c r="B38" s="44">
        <v>5</v>
      </c>
      <c r="C38" s="41" t="e">
        <f t="shared" ca="1" si="0"/>
        <v>#N/A</v>
      </c>
      <c r="D38" s="45" t="s">
        <v>180</v>
      </c>
      <c r="I38" s="46"/>
    </row>
    <row r="39" spans="1:9" s="38" customFormat="1" ht="14.25">
      <c r="A39" s="216" t="s">
        <v>116</v>
      </c>
      <c r="B39" s="216">
        <v>1</v>
      </c>
      <c r="C39" s="41" t="e">
        <f ca="1">IF(SUM(INDIRECT(CONCATENATE(A39,"順位")))=0,CONCATENATE(A39,"ブロック",B39,"位"),INDEX(INDIRECT(CONCATENATE(A39,"チーム")),MATCH(B39,INDIRECT(CONCATENATE(A39,"順位")),0)))</f>
        <v>#REF!</v>
      </c>
      <c r="D39" s="45" t="s">
        <v>121</v>
      </c>
      <c r="I39" s="46"/>
    </row>
    <row r="40" spans="1:9" s="38" customFormat="1" ht="14.25">
      <c r="A40" s="216" t="s">
        <v>116</v>
      </c>
      <c r="B40" s="216">
        <v>2</v>
      </c>
      <c r="C40" s="41" t="e">
        <f t="shared" ref="C40:C72" ca="1" si="3">IF(SUM(INDIRECT(CONCATENATE(A40,"順位")))=0,CONCATENATE(A40,"ブロック",B40,"位"),INDEX(INDIRECT(CONCATENATE(A40,"チーム")),MATCH(B40,INDIRECT(CONCATENATE(A40,"順位")),0)))</f>
        <v>#REF!</v>
      </c>
      <c r="D40" s="45" t="s">
        <v>180</v>
      </c>
      <c r="I40" s="46"/>
    </row>
    <row r="41" spans="1:9" s="38" customFormat="1" ht="14.25">
      <c r="A41" s="216" t="s">
        <v>116</v>
      </c>
      <c r="B41" s="216">
        <v>3</v>
      </c>
      <c r="C41" s="41" t="e">
        <f t="shared" ca="1" si="3"/>
        <v>#REF!</v>
      </c>
      <c r="D41" s="45" t="s">
        <v>180</v>
      </c>
      <c r="I41" s="46"/>
    </row>
    <row r="42" spans="1:9" s="38" customFormat="1" ht="14.25">
      <c r="A42" s="216" t="s">
        <v>116</v>
      </c>
      <c r="B42" s="216">
        <v>4</v>
      </c>
      <c r="C42" s="41" t="e">
        <f t="shared" ca="1" si="3"/>
        <v>#REF!</v>
      </c>
      <c r="D42" s="45" t="s">
        <v>180</v>
      </c>
      <c r="I42" s="46"/>
    </row>
    <row r="43" spans="1:9">
      <c r="A43" s="216" t="s">
        <v>116</v>
      </c>
      <c r="B43" s="216">
        <v>5</v>
      </c>
      <c r="C43" s="41" t="e">
        <f t="shared" ca="1" si="3"/>
        <v>#REF!</v>
      </c>
      <c r="D43" s="45" t="s">
        <v>180</v>
      </c>
    </row>
    <row r="44" spans="1:9">
      <c r="A44" s="216" t="s">
        <v>117</v>
      </c>
      <c r="B44" s="216">
        <v>1</v>
      </c>
      <c r="C44" s="41" t="str">
        <f ca="1">IF(SUM(INDIRECT(CONCATENATE(A44,"順位")))=0,CONCATENATE(A44,"ブロック",B44,"位"),INDEX(INDIRECT(CONCATENATE(A44,"チーム")),MATCH(B44,INDIRECT(CONCATENATE(A44,"順位")),0)))</f>
        <v>Hブロック1位</v>
      </c>
      <c r="D44" s="45" t="s">
        <v>122</v>
      </c>
    </row>
    <row r="45" spans="1:9">
      <c r="A45" s="216" t="s">
        <v>117</v>
      </c>
      <c r="B45" s="216">
        <v>2</v>
      </c>
      <c r="C45" s="41" t="str">
        <f ca="1">IF(SUM(INDIRECT(CONCATENATE(A45,"順位")))=0,CONCATENATE(A45,"ブロック",B45,"位"),INDEX(INDIRECT(CONCATENATE(A45,"チーム")),MATCH(B45,INDIRECT(CONCATENATE(A45,"順位")),0)))</f>
        <v>Hブロック2位</v>
      </c>
      <c r="D45" s="45" t="s">
        <v>180</v>
      </c>
    </row>
    <row r="46" spans="1:9">
      <c r="A46" s="216" t="s">
        <v>117</v>
      </c>
      <c r="B46" s="216">
        <v>3</v>
      </c>
      <c r="C46" s="41" t="str">
        <f ca="1">IF(SUM(INDIRECT(CONCATENATE(A46,"順位")))=0,CONCATENATE(A46,"ブロック",B46,"位"),INDEX(INDIRECT(CONCATENATE(A46,"チーム")),MATCH(B46,INDIRECT(CONCATENATE(A46,"順位")),0)))</f>
        <v>Hブロック3位</v>
      </c>
      <c r="D46" s="45" t="s">
        <v>180</v>
      </c>
    </row>
    <row r="47" spans="1:9">
      <c r="A47" s="216" t="s">
        <v>117</v>
      </c>
      <c r="B47" s="216">
        <v>4</v>
      </c>
      <c r="C47" s="41" t="str">
        <f ca="1">IF(SUM(INDIRECT(CONCATENATE(A47,"順位")))=0,CONCATENATE(A47,"ブロック",B47,"位"),INDEX(INDIRECT(CONCATENATE(A47,"チーム")),MATCH(B47,INDIRECT(CONCATENATE(A47,"順位")),0)))</f>
        <v>Hブロック4位</v>
      </c>
      <c r="D47" s="45" t="s">
        <v>180</v>
      </c>
    </row>
    <row r="48" spans="1:9">
      <c r="A48" s="216" t="s">
        <v>139</v>
      </c>
      <c r="B48" s="216">
        <v>1</v>
      </c>
      <c r="C48" s="41" t="str">
        <f ca="1">IF(SUM(INDIRECT(CONCATENATE(A48,"順位")))=0,CONCATENATE(A48,"ブロック",B48,"位"),INDEX(INDIRECT(CONCATENATE(A48,"チーム")),MATCH(B48,INDIRECT(CONCATENATE(A48,"順位")),0)))</f>
        <v/>
      </c>
      <c r="D48" s="45" t="s">
        <v>254</v>
      </c>
    </row>
    <row r="49" spans="1:9">
      <c r="A49" s="216" t="s">
        <v>139</v>
      </c>
      <c r="B49" s="216">
        <v>2</v>
      </c>
      <c r="C49" s="41" t="e">
        <f t="shared" ca="1" si="3"/>
        <v>#N/A</v>
      </c>
      <c r="D49" s="45" t="s">
        <v>180</v>
      </c>
    </row>
    <row r="50" spans="1:9">
      <c r="A50" s="216" t="s">
        <v>139</v>
      </c>
      <c r="B50" s="216">
        <v>3</v>
      </c>
      <c r="C50" s="41" t="e">
        <f t="shared" ca="1" si="3"/>
        <v>#N/A</v>
      </c>
      <c r="D50" s="45" t="s">
        <v>180</v>
      </c>
    </row>
    <row r="51" spans="1:9">
      <c r="A51" s="216" t="s">
        <v>139</v>
      </c>
      <c r="B51" s="216">
        <v>4</v>
      </c>
      <c r="C51" s="41" t="e">
        <f t="shared" ca="1" si="3"/>
        <v>#N/A</v>
      </c>
      <c r="D51" s="45" t="s">
        <v>180</v>
      </c>
    </row>
    <row r="52" spans="1:9">
      <c r="A52" s="216" t="s">
        <v>140</v>
      </c>
      <c r="B52" s="216">
        <v>1</v>
      </c>
      <c r="C52" s="41" t="str">
        <f t="shared" ca="1" si="3"/>
        <v>Jブロック1位</v>
      </c>
      <c r="D52" s="45" t="s">
        <v>180</v>
      </c>
    </row>
    <row r="53" spans="1:9">
      <c r="A53" s="216" t="s">
        <v>140</v>
      </c>
      <c r="B53" s="216">
        <v>2</v>
      </c>
      <c r="C53" s="41" t="str">
        <f t="shared" ca="1" si="3"/>
        <v>Jブロック2位</v>
      </c>
      <c r="D53" s="45" t="s">
        <v>180</v>
      </c>
    </row>
    <row r="54" spans="1:9" s="38" customFormat="1" ht="14.25">
      <c r="A54" s="216" t="s">
        <v>140</v>
      </c>
      <c r="B54" s="216">
        <v>3</v>
      </c>
      <c r="C54" s="41" t="str">
        <f t="shared" ca="1" si="3"/>
        <v>Jブロック3位</v>
      </c>
      <c r="D54" s="45" t="s">
        <v>180</v>
      </c>
      <c r="I54" s="46"/>
    </row>
    <row r="55" spans="1:9" s="38" customFormat="1" ht="14.25">
      <c r="A55" s="216" t="s">
        <v>140</v>
      </c>
      <c r="B55" s="216">
        <v>4</v>
      </c>
      <c r="C55" s="41" t="str">
        <f t="shared" ca="1" si="3"/>
        <v>Jブロック4位</v>
      </c>
      <c r="D55" s="45" t="s">
        <v>180</v>
      </c>
      <c r="I55" s="46"/>
    </row>
    <row r="56" spans="1:9" s="38" customFormat="1" ht="14.25">
      <c r="A56" s="44" t="s">
        <v>141</v>
      </c>
      <c r="B56" s="44">
        <v>1</v>
      </c>
      <c r="C56" s="41" t="str">
        <f ca="1">IF(SUM(INDIRECT(CONCATENATE(A56,"順位")))=0,CONCATENATE("ブロック",B56,"位②"),INDEX(INDIRECT(CONCATENATE(A56,"チーム")),MATCH(B56,INDIRECT(CONCATENATE(A56,"順位")),0)))</f>
        <v>ブロック1位②</v>
      </c>
      <c r="D56" s="45" t="s">
        <v>180</v>
      </c>
      <c r="I56" s="46"/>
    </row>
    <row r="57" spans="1:9">
      <c r="A57" s="44" t="s">
        <v>141</v>
      </c>
      <c r="B57" s="44">
        <v>2</v>
      </c>
      <c r="C57" s="41" t="str">
        <f t="shared" ca="1" si="3"/>
        <v>Kブロック2位</v>
      </c>
      <c r="D57" s="45" t="s">
        <v>180</v>
      </c>
    </row>
    <row r="58" spans="1:9">
      <c r="A58" s="44" t="s">
        <v>141</v>
      </c>
      <c r="B58" s="44">
        <v>3</v>
      </c>
      <c r="C58" s="41" t="str">
        <f ca="1">IF(SUM(INDIRECT(CONCATENATE(A58,"順位")))=0,CONCATENATE(A58,"ブロック",B58,"位"),INDEX(INDIRECT(CONCATENATE(A58,"チーム")),MATCH(B58,INDIRECT(CONCATENATE(A58,"順位")),0)))</f>
        <v>Kブロック3位</v>
      </c>
      <c r="D58" s="45" t="s">
        <v>180</v>
      </c>
    </row>
    <row r="59" spans="1:9">
      <c r="A59" s="44" t="s">
        <v>141</v>
      </c>
      <c r="B59" s="44">
        <v>4</v>
      </c>
      <c r="C59" s="41" t="str">
        <f ca="1">IF(SUM(INDIRECT(CONCATENATE(A59,"順位")))=0,CONCATENATE(A59,"ブロック",B59,"位"),INDEX(INDIRECT(CONCATENATE(A59,"チーム")),MATCH(B59,INDIRECT(CONCATENATE(A59,"順位")),0)))</f>
        <v>Kブロック4位</v>
      </c>
      <c r="D59" s="45" t="s">
        <v>180</v>
      </c>
    </row>
    <row r="60" spans="1:9">
      <c r="A60" s="44" t="s">
        <v>142</v>
      </c>
      <c r="B60" s="44">
        <v>1</v>
      </c>
      <c r="C60" s="41" t="str">
        <f ca="1">IF(SUM(INDIRECT(CONCATENATE(A60,"順位")))=0,CONCATENATE(A60,"ブロック",B60,"位"),INDEX(INDIRECT(CONCATENATE(A60,"チーム")),MATCH(B60,INDIRECT(CONCATENATE(A60,"順位")),0)))</f>
        <v>Lブロック1位</v>
      </c>
      <c r="D60" s="45" t="s">
        <v>180</v>
      </c>
    </row>
    <row r="61" spans="1:9">
      <c r="A61" s="44" t="s">
        <v>142</v>
      </c>
      <c r="B61" s="44">
        <v>2</v>
      </c>
      <c r="C61" s="41" t="str">
        <f t="shared" ca="1" si="3"/>
        <v>Lブロック2位</v>
      </c>
      <c r="D61" s="45" t="s">
        <v>180</v>
      </c>
    </row>
    <row r="62" spans="1:9">
      <c r="A62" s="44" t="s">
        <v>142</v>
      </c>
      <c r="B62" s="44">
        <v>3</v>
      </c>
      <c r="C62" s="41" t="str">
        <f t="shared" ca="1" si="3"/>
        <v>Lブロック3位</v>
      </c>
      <c r="D62" s="45" t="s">
        <v>180</v>
      </c>
    </row>
    <row r="63" spans="1:9">
      <c r="A63" s="44" t="s">
        <v>142</v>
      </c>
      <c r="B63" s="44">
        <v>4</v>
      </c>
      <c r="C63" s="41" t="str">
        <f ca="1">IF(SUM(INDIRECT(CONCATENATE(A63,"順位")))=0,CONCATENATE(A63,"ブロック",B63,"位"),INDEX(INDIRECT(CONCATENATE(A63,"チーム")),MATCH(B63,INDIRECT(CONCATENATE(A63,"順位")),0)))</f>
        <v>Lブロック4位</v>
      </c>
      <c r="D63" s="45" t="s">
        <v>180</v>
      </c>
    </row>
    <row r="64" spans="1:9">
      <c r="A64" s="44" t="s">
        <v>142</v>
      </c>
      <c r="B64" s="44">
        <v>5</v>
      </c>
      <c r="C64" s="41" t="str">
        <f ca="1">IF(SUM(INDIRECT(CONCATENATE(A64,"順位")))=0,CONCATENATE(A64,"ブロック",B64,"位"),INDEX(INDIRECT(CONCATENATE(A64,"チーム")),MATCH(B64,INDIRECT(CONCATENATE(A64,"順位")),0)))</f>
        <v>Lブロック5位</v>
      </c>
      <c r="D64" s="45" t="s">
        <v>180</v>
      </c>
    </row>
    <row r="65" spans="1:4">
      <c r="A65" s="44" t="s">
        <v>143</v>
      </c>
      <c r="B65" s="44">
        <v>1</v>
      </c>
      <c r="C65" s="41" t="str">
        <f t="shared" ca="1" si="3"/>
        <v>Mブロック1位</v>
      </c>
      <c r="D65" s="45" t="s">
        <v>180</v>
      </c>
    </row>
    <row r="66" spans="1:4">
      <c r="A66" s="44" t="s">
        <v>143</v>
      </c>
      <c r="B66" s="44">
        <v>2</v>
      </c>
      <c r="C66" s="41" t="str">
        <f t="shared" ca="1" si="3"/>
        <v>Mブロック2位</v>
      </c>
      <c r="D66" s="45" t="s">
        <v>180</v>
      </c>
    </row>
    <row r="67" spans="1:4">
      <c r="A67" s="44" t="s">
        <v>143</v>
      </c>
      <c r="B67" s="44">
        <v>3</v>
      </c>
      <c r="C67" s="41" t="str">
        <f t="shared" ca="1" si="3"/>
        <v>Mブロック3位</v>
      </c>
      <c r="D67" s="45" t="s">
        <v>180</v>
      </c>
    </row>
    <row r="68" spans="1:4">
      <c r="A68" s="44" t="s">
        <v>143</v>
      </c>
      <c r="B68" s="44">
        <v>4</v>
      </c>
      <c r="C68" s="41" t="str">
        <f t="shared" ca="1" si="3"/>
        <v>Mブロック4位</v>
      </c>
      <c r="D68" s="45" t="s">
        <v>180</v>
      </c>
    </row>
    <row r="69" spans="1:4">
      <c r="A69" s="44" t="s">
        <v>144</v>
      </c>
      <c r="B69" s="44">
        <v>1</v>
      </c>
      <c r="C69" s="41" t="str">
        <f t="shared" ca="1" si="3"/>
        <v>Nブロック1位</v>
      </c>
      <c r="D69" s="45" t="s">
        <v>180</v>
      </c>
    </row>
    <row r="70" spans="1:4">
      <c r="A70" s="44" t="s">
        <v>144</v>
      </c>
      <c r="B70" s="44">
        <v>2</v>
      </c>
      <c r="C70" s="41" t="str">
        <f t="shared" ca="1" si="3"/>
        <v>Nブロック2位</v>
      </c>
      <c r="D70" s="45" t="s">
        <v>180</v>
      </c>
    </row>
    <row r="71" spans="1:4">
      <c r="A71" s="44" t="s">
        <v>144</v>
      </c>
      <c r="B71" s="44">
        <v>3</v>
      </c>
      <c r="C71" s="41" t="str">
        <f t="shared" ca="1" si="3"/>
        <v>Nブロック3位</v>
      </c>
      <c r="D71" s="45" t="s">
        <v>180</v>
      </c>
    </row>
    <row r="72" spans="1:4">
      <c r="A72" s="44" t="s">
        <v>144</v>
      </c>
      <c r="B72" s="44">
        <v>4</v>
      </c>
      <c r="C72" s="41" t="str">
        <f t="shared" ca="1" si="3"/>
        <v>Nブロック4位</v>
      </c>
      <c r="D72" s="45" t="s">
        <v>180</v>
      </c>
    </row>
    <row r="73" spans="1:4">
      <c r="A73" s="44" t="s">
        <v>270</v>
      </c>
      <c r="B73" s="44">
        <v>1</v>
      </c>
      <c r="C73" s="41" t="str">
        <f t="shared" ref="C73:C84" ca="1" si="4">IF(SUM(INDIRECT(CONCATENATE(A73,"順位")))=0,CONCATENATE(A73,"ブロック",B73,"位"),INDEX(INDIRECT(CONCATENATE(A73,"チーム")),MATCH(B73,INDIRECT(CONCATENATE(A73,"順位")),0)))</f>
        <v>Oブロック1位</v>
      </c>
      <c r="D73" s="45" t="s">
        <v>180</v>
      </c>
    </row>
    <row r="74" spans="1:4">
      <c r="A74" s="44" t="s">
        <v>270</v>
      </c>
      <c r="B74" s="44">
        <v>2</v>
      </c>
      <c r="C74" s="41" t="str">
        <f t="shared" ca="1" si="4"/>
        <v>Oブロック2位</v>
      </c>
      <c r="D74" s="45" t="s">
        <v>180</v>
      </c>
    </row>
    <row r="75" spans="1:4">
      <c r="A75" s="44" t="s">
        <v>270</v>
      </c>
      <c r="B75" s="44">
        <v>3</v>
      </c>
      <c r="C75" s="41" t="str">
        <f t="shared" ca="1" si="4"/>
        <v>Oブロック3位</v>
      </c>
      <c r="D75" s="45" t="s">
        <v>180</v>
      </c>
    </row>
    <row r="76" spans="1:4">
      <c r="A76" s="44" t="s">
        <v>270</v>
      </c>
      <c r="B76" s="44">
        <v>4</v>
      </c>
      <c r="C76" s="41" t="str">
        <f ca="1">IF(SUM(INDIRECT(CONCATENATE(A76,"順位")))=0,CONCATENATE(A76,"ブロック",B76,"位"),INDEX(INDIRECT(CONCATENATE(A76,"チーム")),MATCH(B76,INDIRECT(CONCATENATE(A76,"順位")),0)))</f>
        <v>Oブロック4位</v>
      </c>
      <c r="D76" s="45" t="s">
        <v>180</v>
      </c>
    </row>
    <row r="77" spans="1:4">
      <c r="A77" s="44" t="s">
        <v>271</v>
      </c>
      <c r="B77" s="44">
        <v>1</v>
      </c>
      <c r="C77" s="41" t="str">
        <f t="shared" ca="1" si="4"/>
        <v>Pブロック1位</v>
      </c>
      <c r="D77" s="45" t="s">
        <v>180</v>
      </c>
    </row>
    <row r="78" spans="1:4">
      <c r="A78" s="44" t="s">
        <v>271</v>
      </c>
      <c r="B78" s="44">
        <v>2</v>
      </c>
      <c r="C78" s="41" t="str">
        <f t="shared" ca="1" si="4"/>
        <v>Pブロック2位</v>
      </c>
      <c r="D78" s="45" t="s">
        <v>180</v>
      </c>
    </row>
    <row r="79" spans="1:4">
      <c r="A79" s="44" t="s">
        <v>271</v>
      </c>
      <c r="B79" s="44">
        <v>3</v>
      </c>
      <c r="C79" s="41" t="str">
        <f t="shared" ca="1" si="4"/>
        <v>Pブロック3位</v>
      </c>
      <c r="D79" s="45" t="s">
        <v>180</v>
      </c>
    </row>
    <row r="80" spans="1:4">
      <c r="A80" s="44" t="s">
        <v>271</v>
      </c>
      <c r="B80" s="44">
        <v>4</v>
      </c>
      <c r="C80" s="41" t="str">
        <f t="shared" ca="1" si="4"/>
        <v>Pブロック4位</v>
      </c>
      <c r="D80" s="45" t="s">
        <v>180</v>
      </c>
    </row>
    <row r="81" spans="1:4">
      <c r="A81" s="44" t="s">
        <v>396</v>
      </c>
      <c r="B81" s="44">
        <v>1</v>
      </c>
      <c r="C81" s="41" t="str">
        <f t="shared" ca="1" si="4"/>
        <v>Qブロック1位</v>
      </c>
      <c r="D81" s="45" t="s">
        <v>180</v>
      </c>
    </row>
    <row r="82" spans="1:4">
      <c r="A82" s="44" t="s">
        <v>396</v>
      </c>
      <c r="B82" s="44">
        <v>2</v>
      </c>
      <c r="C82" s="41" t="str">
        <f t="shared" ca="1" si="4"/>
        <v>Qブロック2位</v>
      </c>
      <c r="D82" s="45" t="s">
        <v>180</v>
      </c>
    </row>
    <row r="83" spans="1:4">
      <c r="A83" s="44" t="s">
        <v>396</v>
      </c>
      <c r="B83" s="44">
        <v>3</v>
      </c>
      <c r="C83" s="41" t="str">
        <f t="shared" ca="1" si="4"/>
        <v>Qブロック3位</v>
      </c>
      <c r="D83" s="45" t="s">
        <v>180</v>
      </c>
    </row>
    <row r="84" spans="1:4">
      <c r="A84" s="44" t="s">
        <v>396</v>
      </c>
      <c r="B84" s="44">
        <v>4</v>
      </c>
      <c r="C84" s="41" t="str">
        <f t="shared" ca="1" si="4"/>
        <v>Qブロック4位</v>
      </c>
      <c r="D84" s="45" t="s">
        <v>180</v>
      </c>
    </row>
  </sheetData>
  <mergeCells count="5">
    <mergeCell ref="A1:I1"/>
    <mergeCell ref="A4:B4"/>
    <mergeCell ref="F4:G4"/>
    <mergeCell ref="A3:D3"/>
    <mergeCell ref="F3:I3"/>
  </mergeCells>
  <phoneticPr fontId="2"/>
  <printOptions horizontalCentered="1"/>
  <pageMargins left="0.78740157480314965" right="0.78740157480314965" top="0.98425196850393704" bottom="0.98425196850393704" header="0.51181102362204722" footer="0.51181102362204722"/>
  <pageSetup paperSize="9" orientation="portrait" horizontalDpi="4294967293"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0C577-8D6C-41DD-B2FF-084206D88BA4}">
  <sheetPr>
    <tabColor theme="1" tint="0.499984740745262"/>
  </sheetPr>
  <dimension ref="A1:AF19"/>
  <sheetViews>
    <sheetView showGridLines="0" zoomScale="40" workbookViewId="0">
      <selection activeCell="AC41" sqref="AC41"/>
    </sheetView>
  </sheetViews>
  <sheetFormatPr defaultColWidth="9" defaultRowHeight="18.75"/>
  <cols>
    <col min="1" max="1" width="15.75" style="8" customWidth="1"/>
    <col min="2" max="2" width="4.625" style="8" customWidth="1"/>
    <col min="3" max="3" width="12.75" style="8" customWidth="1"/>
    <col min="4" max="4" width="10.625" style="8" customWidth="1"/>
    <col min="5" max="5" width="15.75" style="8" customWidth="1"/>
    <col min="6" max="6" width="4.625" style="8" customWidth="1"/>
    <col min="7" max="7" width="12.75" style="8" customWidth="1"/>
    <col min="8" max="8" width="10.625" style="8" customWidth="1"/>
    <col min="9" max="9" width="15.75" style="8" customWidth="1"/>
    <col min="10" max="10" width="4.625" style="8" customWidth="1"/>
    <col min="11" max="11" width="12.75" style="8" customWidth="1"/>
    <col min="12" max="12" width="10.625" style="8" customWidth="1"/>
    <col min="13" max="13" width="15.75" style="8" customWidth="1"/>
    <col min="14" max="14" width="4.625" style="8" customWidth="1"/>
    <col min="15" max="15" width="12.75" style="8" customWidth="1"/>
    <col min="16" max="16" width="10.625" style="8" customWidth="1"/>
    <col min="17" max="17" width="15.75" style="8" customWidth="1"/>
    <col min="18" max="18" width="4.625" style="8" customWidth="1"/>
    <col min="19" max="19" width="12.75" style="8" customWidth="1"/>
    <col min="20" max="20" width="10.625" style="8" customWidth="1"/>
    <col min="21" max="21" width="15.75" style="8" customWidth="1"/>
    <col min="22" max="22" width="4.625" style="8" customWidth="1"/>
    <col min="23" max="23" width="12.75" style="8" customWidth="1"/>
    <col min="24" max="24" width="10.625" style="8" customWidth="1"/>
    <col min="25" max="25" width="15.75" style="8" customWidth="1"/>
    <col min="26" max="26" width="4.625" style="8" customWidth="1"/>
    <col min="27" max="27" width="12.75" style="8" customWidth="1"/>
    <col min="28" max="28" width="10.625" style="8" customWidth="1"/>
    <col min="29" max="29" width="15.75" style="8" customWidth="1"/>
    <col min="30" max="30" width="4.625" style="8" customWidth="1"/>
    <col min="31" max="31" width="12.75" style="8" customWidth="1"/>
    <col min="32" max="32" width="10.625" style="8" customWidth="1"/>
    <col min="33" max="16384" width="9" style="8"/>
  </cols>
  <sheetData>
    <row r="1" spans="1:32" s="16" customFormat="1">
      <c r="A1" s="894" t="s">
        <v>56</v>
      </c>
      <c r="B1" s="894"/>
      <c r="C1" s="894"/>
      <c r="D1" s="21"/>
      <c r="E1" s="22">
        <v>1</v>
      </c>
      <c r="H1" s="21"/>
      <c r="I1" s="894"/>
      <c r="J1" s="894"/>
      <c r="K1" s="894"/>
      <c r="L1" s="21"/>
      <c r="P1" s="21"/>
      <c r="Q1" s="894"/>
      <c r="R1" s="894"/>
      <c r="S1" s="894"/>
      <c r="T1" s="21"/>
      <c r="X1" s="21"/>
      <c r="Y1" s="894"/>
      <c r="Z1" s="894"/>
      <c r="AA1" s="894"/>
      <c r="AB1" s="21"/>
      <c r="AF1" s="21"/>
    </row>
    <row r="2" spans="1:32" s="10" customFormat="1" ht="21.95" customHeight="1">
      <c r="A2" s="249" t="s">
        <v>43</v>
      </c>
      <c r="B2" s="250"/>
      <c r="C2" s="250"/>
      <c r="D2" s="250"/>
      <c r="E2" s="249"/>
      <c r="F2" s="250"/>
      <c r="G2" s="250"/>
      <c r="H2" s="250"/>
      <c r="I2" s="249" t="s">
        <v>44</v>
      </c>
      <c r="J2" s="250"/>
      <c r="K2" s="250"/>
      <c r="L2" s="250"/>
      <c r="M2" s="249"/>
      <c r="N2" s="250"/>
      <c r="O2" s="250"/>
      <c r="P2" s="250"/>
      <c r="Q2" s="249" t="s">
        <v>45</v>
      </c>
      <c r="R2" s="250"/>
      <c r="S2" s="250"/>
      <c r="T2" s="250"/>
      <c r="U2" s="249"/>
      <c r="V2" s="250"/>
      <c r="W2" s="250"/>
      <c r="X2" s="250"/>
      <c r="Y2" s="249" t="s">
        <v>591</v>
      </c>
      <c r="AC2" s="9"/>
    </row>
    <row r="3" spans="1:32" s="10" customFormat="1" ht="21.95" customHeight="1">
      <c r="A3" s="11" t="s">
        <v>57</v>
      </c>
      <c r="B3" s="10" t="str">
        <f>CONCATENATE("　第　　",$E$1,"　　試合")</f>
        <v>　第　　1　　試合</v>
      </c>
      <c r="I3" s="11" t="s">
        <v>57</v>
      </c>
      <c r="J3" s="10" t="str">
        <f>CONCATENATE("　第　　",$E$1,"　　試合")</f>
        <v>　第　　1　　試合</v>
      </c>
      <c r="Q3" s="11" t="s">
        <v>57</v>
      </c>
      <c r="R3" s="10" t="str">
        <f>CONCATENATE("　第　　",$E$1,"　　試合")</f>
        <v>　第　　1　　試合</v>
      </c>
      <c r="Y3" s="11" t="s">
        <v>57</v>
      </c>
      <c r="Z3" s="10" t="str">
        <f>CONCATENATE("　第　　",$E$1,"　　試合")</f>
        <v>　第　　1　　試合</v>
      </c>
    </row>
    <row r="4" spans="1:32" s="10" customFormat="1" ht="21.95" customHeight="1">
      <c r="A4" s="895" t="str">
        <f>進行表!C3</f>
        <v>アリーナ　西側</v>
      </c>
      <c r="B4" s="896"/>
      <c r="C4" s="896"/>
      <c r="D4" s="897"/>
      <c r="E4" s="895" t="str">
        <f>進行表!F3</f>
        <v>アリーナ　東側</v>
      </c>
      <c r="F4" s="896"/>
      <c r="G4" s="896"/>
      <c r="H4" s="897"/>
      <c r="I4" s="895" t="str">
        <f>進行表!J3</f>
        <v>アリーナ　西側</v>
      </c>
      <c r="J4" s="896"/>
      <c r="K4" s="896"/>
      <c r="L4" s="897"/>
      <c r="M4" s="895" t="str">
        <f>進行表!M3</f>
        <v>アリーナ　東側</v>
      </c>
      <c r="N4" s="896"/>
      <c r="O4" s="896"/>
      <c r="P4" s="897"/>
      <c r="Q4" s="895" t="str">
        <f>進行表!Q3</f>
        <v>アリーナ　西側</v>
      </c>
      <c r="R4" s="896"/>
      <c r="S4" s="896"/>
      <c r="T4" s="897"/>
      <c r="U4" s="895" t="str">
        <f>進行表!T3</f>
        <v>アリーナ　東側</v>
      </c>
      <c r="V4" s="896"/>
      <c r="W4" s="896"/>
      <c r="X4" s="897"/>
      <c r="Y4" s="895" t="str">
        <f>進行表!X3</f>
        <v>アリーナ　西側</v>
      </c>
      <c r="Z4" s="896"/>
      <c r="AA4" s="896"/>
      <c r="AB4" s="897"/>
      <c r="AC4" s="895" t="str">
        <f>進行表!AA3</f>
        <v>アリーナ　東側</v>
      </c>
      <c r="AD4" s="896"/>
      <c r="AE4" s="896"/>
      <c r="AF4" s="897"/>
    </row>
    <row r="5" spans="1:32" s="15" customFormat="1">
      <c r="A5" s="12" t="s">
        <v>5</v>
      </c>
      <c r="B5" s="13"/>
      <c r="C5" s="13"/>
      <c r="D5" s="14"/>
      <c r="E5" s="12" t="s">
        <v>5</v>
      </c>
      <c r="F5" s="13"/>
      <c r="G5" s="13"/>
      <c r="H5" s="14"/>
      <c r="I5" s="12" t="s">
        <v>5</v>
      </c>
      <c r="J5" s="13"/>
      <c r="K5" s="13"/>
      <c r="L5" s="14"/>
      <c r="M5" s="12" t="s">
        <v>5</v>
      </c>
      <c r="N5" s="13"/>
      <c r="O5" s="13"/>
      <c r="P5" s="14"/>
      <c r="Q5" s="12" t="s">
        <v>5</v>
      </c>
      <c r="R5" s="13"/>
      <c r="S5" s="13"/>
      <c r="T5" s="14"/>
      <c r="U5" s="12" t="s">
        <v>5</v>
      </c>
      <c r="V5" s="13"/>
      <c r="W5" s="13"/>
      <c r="X5" s="14"/>
      <c r="Y5" s="12" t="s">
        <v>5</v>
      </c>
      <c r="Z5" s="13"/>
      <c r="AA5" s="13"/>
      <c r="AB5" s="14"/>
      <c r="AC5" s="12" t="s">
        <v>5</v>
      </c>
      <c r="AD5" s="13"/>
      <c r="AE5" s="13"/>
      <c r="AF5" s="14"/>
    </row>
    <row r="6" spans="1:32" s="16" customFormat="1" ht="26.1" customHeight="1">
      <c r="A6" s="946" t="str">
        <f ca="1">IF(ISNUMBER($E$1),INDEX(INDIRECT(CONCATENATE($A3,$A2,1)),$E$1),"")</f>
        <v/>
      </c>
      <c r="B6" s="947"/>
      <c r="C6" s="947"/>
      <c r="D6" s="948"/>
      <c r="E6" s="946" t="str">
        <f ca="1">IF(ISNUMBER($E$1),INDEX(INDIRECT(CONCATENATE($A3,$A2,2)),$E$1),"")</f>
        <v/>
      </c>
      <c r="F6" s="947"/>
      <c r="G6" s="947"/>
      <c r="H6" s="948"/>
      <c r="I6" s="946" t="str">
        <f ca="1">IF(ISNUMBER($E$1),INDEX(INDIRECT(CONCATENATE($I3,$I2,1)),$E$1),"")</f>
        <v/>
      </c>
      <c r="J6" s="947"/>
      <c r="K6" s="947"/>
      <c r="L6" s="948"/>
      <c r="M6" s="946" t="str">
        <f ca="1">IF(ISNUMBER($E$1),INDEX(INDIRECT(CONCATENATE($I3,$I2,2)),$E$1),"")</f>
        <v/>
      </c>
      <c r="N6" s="947"/>
      <c r="O6" s="947"/>
      <c r="P6" s="948"/>
      <c r="Q6" s="946" t="str">
        <f ca="1">IF(ISNUMBER($E$1),INDEX(INDIRECT(CONCATENATE($Q3,$Q2,1)),$E$1),"")</f>
        <v/>
      </c>
      <c r="R6" s="947"/>
      <c r="S6" s="947"/>
      <c r="T6" s="948"/>
      <c r="U6" s="946" t="str">
        <f ca="1">IF(ISNUMBER($E$1),INDEX(INDIRECT(CONCATENATE($Q3,$Q2,2)),$E$1),"")</f>
        <v/>
      </c>
      <c r="V6" s="947"/>
      <c r="W6" s="947"/>
      <c r="X6" s="948"/>
      <c r="Y6" s="946" t="str">
        <f ca="1">IF(ISNUMBER($E$1),INDEX(INDIRECT(CONCATENATE($Y3,$Y2,1)),$E$1),"")</f>
        <v/>
      </c>
      <c r="Z6" s="947"/>
      <c r="AA6" s="947"/>
      <c r="AB6" s="948"/>
      <c r="AC6" s="946" t="str">
        <f ca="1">IF(ISNUMBER($E$1),INDEX(INDIRECT(CONCATENATE($Y3,$Y2,2)),$E$1),"")</f>
        <v/>
      </c>
      <c r="AD6" s="947"/>
      <c r="AE6" s="947"/>
      <c r="AF6" s="948"/>
    </row>
    <row r="7" spans="1:32" s="18" customFormat="1" ht="30" customHeight="1">
      <c r="A7" s="892" t="s">
        <v>51</v>
      </c>
      <c r="B7" s="17">
        <v>1</v>
      </c>
      <c r="C7" s="26"/>
      <c r="D7" s="28" t="s">
        <v>55</v>
      </c>
      <c r="E7" s="892" t="s">
        <v>51</v>
      </c>
      <c r="F7" s="17">
        <v>1</v>
      </c>
      <c r="G7" s="26"/>
      <c r="H7" s="28" t="s">
        <v>55</v>
      </c>
      <c r="I7" s="892" t="s">
        <v>51</v>
      </c>
      <c r="J7" s="17">
        <v>1</v>
      </c>
      <c r="K7" s="26"/>
      <c r="L7" s="28" t="s">
        <v>55</v>
      </c>
      <c r="M7" s="892" t="s">
        <v>51</v>
      </c>
      <c r="N7" s="17">
        <v>1</v>
      </c>
      <c r="O7" s="26"/>
      <c r="P7" s="28" t="s">
        <v>55</v>
      </c>
      <c r="Q7" s="892" t="s">
        <v>51</v>
      </c>
      <c r="R7" s="17">
        <v>1</v>
      </c>
      <c r="S7" s="26"/>
      <c r="T7" s="28" t="s">
        <v>55</v>
      </c>
      <c r="U7" s="892" t="s">
        <v>51</v>
      </c>
      <c r="V7" s="17">
        <v>1</v>
      </c>
      <c r="W7" s="26"/>
      <c r="X7" s="28" t="s">
        <v>55</v>
      </c>
      <c r="Y7" s="892" t="s">
        <v>51</v>
      </c>
      <c r="Z7" s="17">
        <v>2</v>
      </c>
      <c r="AA7" s="26"/>
      <c r="AB7" s="28" t="s">
        <v>55</v>
      </c>
      <c r="AC7" s="892" t="s">
        <v>51</v>
      </c>
      <c r="AD7" s="17">
        <v>2</v>
      </c>
      <c r="AE7" s="26"/>
      <c r="AF7" s="28" t="s">
        <v>55</v>
      </c>
    </row>
    <row r="8" spans="1:32" s="18" customFormat="1" ht="30" customHeight="1">
      <c r="A8" s="893"/>
      <c r="B8" s="19">
        <v>2</v>
      </c>
      <c r="C8" s="27"/>
      <c r="D8" s="23"/>
      <c r="E8" s="893"/>
      <c r="F8" s="19">
        <v>2</v>
      </c>
      <c r="G8" s="27"/>
      <c r="H8" s="23"/>
      <c r="I8" s="893"/>
      <c r="J8" s="19">
        <v>2</v>
      </c>
      <c r="K8" s="27"/>
      <c r="L8" s="23"/>
      <c r="M8" s="893"/>
      <c r="N8" s="19">
        <v>2</v>
      </c>
      <c r="O8" s="27"/>
      <c r="P8" s="23"/>
      <c r="Q8" s="893"/>
      <c r="R8" s="19">
        <v>2</v>
      </c>
      <c r="S8" s="27"/>
      <c r="T8" s="23"/>
      <c r="U8" s="893"/>
      <c r="V8" s="19">
        <v>2</v>
      </c>
      <c r="W8" s="27"/>
      <c r="X8" s="23"/>
      <c r="Y8" s="893"/>
      <c r="Z8" s="19">
        <v>2</v>
      </c>
      <c r="AA8" s="27"/>
      <c r="AB8" s="23"/>
      <c r="AC8" s="893"/>
      <c r="AD8" s="19">
        <v>2</v>
      </c>
      <c r="AE8" s="27"/>
      <c r="AF8" s="23"/>
    </row>
    <row r="9" spans="1:32" s="18" customFormat="1" ht="30" customHeight="1">
      <c r="A9" s="893"/>
      <c r="B9" s="19">
        <v>3</v>
      </c>
      <c r="C9" s="27"/>
      <c r="D9" s="23"/>
      <c r="E9" s="893"/>
      <c r="F9" s="19">
        <v>3</v>
      </c>
      <c r="G9" s="27"/>
      <c r="H9" s="23"/>
      <c r="I9" s="893"/>
      <c r="J9" s="19">
        <v>3</v>
      </c>
      <c r="K9" s="27"/>
      <c r="L9" s="23"/>
      <c r="M9" s="893"/>
      <c r="N9" s="19">
        <v>3</v>
      </c>
      <c r="O9" s="27"/>
      <c r="P9" s="23"/>
      <c r="Q9" s="893"/>
      <c r="R9" s="19">
        <v>3</v>
      </c>
      <c r="S9" s="27"/>
      <c r="T9" s="23"/>
      <c r="U9" s="893"/>
      <c r="V9" s="19">
        <v>3</v>
      </c>
      <c r="W9" s="27"/>
      <c r="X9" s="23"/>
      <c r="Y9" s="893"/>
      <c r="Z9" s="19">
        <v>3</v>
      </c>
      <c r="AA9" s="27"/>
      <c r="AB9" s="23"/>
      <c r="AC9" s="893"/>
      <c r="AD9" s="19">
        <v>3</v>
      </c>
      <c r="AE9" s="27"/>
      <c r="AF9" s="23"/>
    </row>
    <row r="10" spans="1:32" s="18" customFormat="1" ht="30" customHeight="1">
      <c r="A10" s="913" t="s">
        <v>47</v>
      </c>
      <c r="B10" s="914"/>
      <c r="C10" s="25"/>
      <c r="D10" s="24"/>
      <c r="E10" s="913" t="s">
        <v>47</v>
      </c>
      <c r="F10" s="914"/>
      <c r="G10" s="25"/>
      <c r="H10" s="24"/>
      <c r="I10" s="913" t="s">
        <v>47</v>
      </c>
      <c r="J10" s="914"/>
      <c r="K10" s="25"/>
      <c r="L10" s="24"/>
      <c r="M10" s="913" t="s">
        <v>47</v>
      </c>
      <c r="N10" s="914"/>
      <c r="O10" s="25"/>
      <c r="P10" s="24"/>
      <c r="Q10" s="913" t="s">
        <v>47</v>
      </c>
      <c r="R10" s="914"/>
      <c r="S10" s="25"/>
      <c r="T10" s="24"/>
      <c r="U10" s="913" t="s">
        <v>47</v>
      </c>
      <c r="V10" s="914"/>
      <c r="W10" s="25"/>
      <c r="X10" s="24"/>
      <c r="Y10" s="913" t="s">
        <v>47</v>
      </c>
      <c r="Z10" s="914"/>
      <c r="AA10" s="25"/>
      <c r="AB10" s="24"/>
      <c r="AC10" s="913" t="s">
        <v>47</v>
      </c>
      <c r="AD10" s="914"/>
      <c r="AE10" s="25"/>
      <c r="AF10" s="24"/>
    </row>
    <row r="11" spans="1:32" s="15" customFormat="1">
      <c r="A11" s="907" t="s">
        <v>48</v>
      </c>
      <c r="B11" s="908"/>
      <c r="C11" s="908"/>
      <c r="D11" s="909"/>
      <c r="E11" s="907" t="s">
        <v>48</v>
      </c>
      <c r="F11" s="908"/>
      <c r="G11" s="908"/>
      <c r="H11" s="909"/>
      <c r="I11" s="907" t="s">
        <v>48</v>
      </c>
      <c r="J11" s="908"/>
      <c r="K11" s="908"/>
      <c r="L11" s="909"/>
      <c r="M11" s="907" t="s">
        <v>48</v>
      </c>
      <c r="N11" s="908"/>
      <c r="O11" s="908"/>
      <c r="P11" s="909"/>
      <c r="Q11" s="907" t="s">
        <v>48</v>
      </c>
      <c r="R11" s="908"/>
      <c r="S11" s="908"/>
      <c r="T11" s="909"/>
      <c r="U11" s="907" t="s">
        <v>48</v>
      </c>
      <c r="V11" s="908"/>
      <c r="W11" s="908"/>
      <c r="X11" s="909"/>
      <c r="Y11" s="907" t="s">
        <v>48</v>
      </c>
      <c r="Z11" s="908"/>
      <c r="AA11" s="908"/>
      <c r="AB11" s="909"/>
      <c r="AC11" s="907" t="s">
        <v>48</v>
      </c>
      <c r="AD11" s="908"/>
      <c r="AE11" s="908"/>
      <c r="AF11" s="909"/>
    </row>
    <row r="12" spans="1:32">
      <c r="A12" s="904"/>
      <c r="B12" s="905"/>
      <c r="C12" s="905"/>
      <c r="D12" s="906"/>
      <c r="E12" s="904"/>
      <c r="F12" s="905"/>
      <c r="G12" s="905"/>
      <c r="H12" s="906"/>
      <c r="I12" s="904"/>
      <c r="J12" s="905"/>
      <c r="K12" s="905"/>
      <c r="L12" s="906"/>
      <c r="M12" s="904"/>
      <c r="N12" s="905"/>
      <c r="O12" s="905"/>
      <c r="P12" s="906"/>
      <c r="Q12" s="904"/>
      <c r="R12" s="905"/>
      <c r="S12" s="905"/>
      <c r="T12" s="906"/>
      <c r="U12" s="904"/>
      <c r="V12" s="905"/>
      <c r="W12" s="905"/>
      <c r="X12" s="906"/>
      <c r="Y12" s="904"/>
      <c r="Z12" s="905"/>
      <c r="AA12" s="905"/>
      <c r="AB12" s="906"/>
      <c r="AC12" s="904"/>
      <c r="AD12" s="905"/>
      <c r="AE12" s="905"/>
      <c r="AF12" s="906"/>
    </row>
    <row r="13" spans="1:32" s="15" customFormat="1">
      <c r="A13" s="907" t="s">
        <v>49</v>
      </c>
      <c r="B13" s="908"/>
      <c r="C13" s="908"/>
      <c r="D13" s="909"/>
      <c r="E13" s="907" t="s">
        <v>53</v>
      </c>
      <c r="F13" s="908"/>
      <c r="G13" s="908"/>
      <c r="H13" s="909"/>
      <c r="I13" s="907" t="s">
        <v>49</v>
      </c>
      <c r="J13" s="908"/>
      <c r="K13" s="908"/>
      <c r="L13" s="909"/>
      <c r="M13" s="907" t="s">
        <v>53</v>
      </c>
      <c r="N13" s="908"/>
      <c r="O13" s="908"/>
      <c r="P13" s="909"/>
      <c r="Q13" s="907" t="s">
        <v>49</v>
      </c>
      <c r="R13" s="908"/>
      <c r="S13" s="908"/>
      <c r="T13" s="909"/>
      <c r="U13" s="907" t="s">
        <v>53</v>
      </c>
      <c r="V13" s="908"/>
      <c r="W13" s="908"/>
      <c r="X13" s="909"/>
      <c r="Y13" s="907" t="s">
        <v>49</v>
      </c>
      <c r="Z13" s="908"/>
      <c r="AA13" s="908"/>
      <c r="AB13" s="909"/>
      <c r="AC13" s="907" t="s">
        <v>53</v>
      </c>
      <c r="AD13" s="908"/>
      <c r="AE13" s="908"/>
      <c r="AF13" s="909"/>
    </row>
    <row r="14" spans="1:32">
      <c r="A14" s="910"/>
      <c r="B14" s="911"/>
      <c r="C14" s="911"/>
      <c r="D14" s="912"/>
      <c r="E14" s="910"/>
      <c r="F14" s="911"/>
      <c r="G14" s="911"/>
      <c r="H14" s="912"/>
      <c r="I14" s="910"/>
      <c r="J14" s="911"/>
      <c r="K14" s="911"/>
      <c r="L14" s="912"/>
      <c r="M14" s="910"/>
      <c r="N14" s="911"/>
      <c r="O14" s="911"/>
      <c r="P14" s="912"/>
      <c r="Q14" s="910"/>
      <c r="R14" s="911"/>
      <c r="S14" s="911"/>
      <c r="T14" s="912"/>
      <c r="U14" s="910"/>
      <c r="V14" s="911"/>
      <c r="W14" s="911"/>
      <c r="X14" s="912"/>
      <c r="Y14" s="910"/>
      <c r="Z14" s="911"/>
      <c r="AA14" s="911"/>
      <c r="AB14" s="912"/>
      <c r="AC14" s="910"/>
      <c r="AD14" s="911"/>
      <c r="AE14" s="911"/>
      <c r="AF14" s="912"/>
    </row>
    <row r="15" spans="1:32" s="15" customFormat="1">
      <c r="A15" s="901" t="s">
        <v>50</v>
      </c>
      <c r="B15" s="902"/>
      <c r="C15" s="902"/>
      <c r="D15" s="903"/>
      <c r="E15" s="901" t="s">
        <v>52</v>
      </c>
      <c r="F15" s="902"/>
      <c r="G15" s="902"/>
      <c r="H15" s="903"/>
      <c r="I15" s="901" t="s">
        <v>50</v>
      </c>
      <c r="J15" s="902"/>
      <c r="K15" s="902"/>
      <c r="L15" s="903"/>
      <c r="M15" s="901" t="s">
        <v>52</v>
      </c>
      <c r="N15" s="902"/>
      <c r="O15" s="902"/>
      <c r="P15" s="903"/>
      <c r="Q15" s="901" t="s">
        <v>50</v>
      </c>
      <c r="R15" s="902"/>
      <c r="S15" s="902"/>
      <c r="T15" s="903"/>
      <c r="U15" s="901" t="s">
        <v>52</v>
      </c>
      <c r="V15" s="902"/>
      <c r="W15" s="902"/>
      <c r="X15" s="903"/>
      <c r="Y15" s="901" t="s">
        <v>50</v>
      </c>
      <c r="Z15" s="902"/>
      <c r="AA15" s="902"/>
      <c r="AB15" s="903"/>
      <c r="AC15" s="901" t="s">
        <v>52</v>
      </c>
      <c r="AD15" s="902"/>
      <c r="AE15" s="902"/>
      <c r="AF15" s="903"/>
    </row>
    <row r="16" spans="1:32">
      <c r="A16" s="904"/>
      <c r="B16" s="905"/>
      <c r="C16" s="905"/>
      <c r="D16" s="906"/>
      <c r="E16" s="904"/>
      <c r="F16" s="905"/>
      <c r="G16" s="905"/>
      <c r="H16" s="906"/>
      <c r="I16" s="904"/>
      <c r="J16" s="905"/>
      <c r="K16" s="905"/>
      <c r="L16" s="906"/>
      <c r="M16" s="904"/>
      <c r="N16" s="905"/>
      <c r="O16" s="905"/>
      <c r="P16" s="906"/>
      <c r="Q16" s="904"/>
      <c r="R16" s="905"/>
      <c r="S16" s="905"/>
      <c r="T16" s="906"/>
      <c r="U16" s="904"/>
      <c r="V16" s="905"/>
      <c r="W16" s="905"/>
      <c r="X16" s="906"/>
      <c r="Y16" s="904"/>
      <c r="Z16" s="905"/>
      <c r="AA16" s="905"/>
      <c r="AB16" s="906"/>
      <c r="AC16" s="904"/>
      <c r="AD16" s="905"/>
      <c r="AE16" s="905"/>
      <c r="AF16" s="906"/>
    </row>
    <row r="17" spans="1:32" ht="155.1" customHeight="1">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row>
    <row r="18" spans="1:32" ht="155.1" customHeight="1"/>
    <row r="19" spans="1:32" ht="155.1" customHeight="1"/>
  </sheetData>
  <mergeCells count="60">
    <mergeCell ref="Y7:Y9"/>
    <mergeCell ref="AC7:AC9"/>
    <mergeCell ref="Y15:AB16"/>
    <mergeCell ref="AC15:AF16"/>
    <mergeCell ref="Y11:AB12"/>
    <mergeCell ref="AC11:AF12"/>
    <mergeCell ref="Y13:AB14"/>
    <mergeCell ref="AC13:AF14"/>
    <mergeCell ref="Y1:AA1"/>
    <mergeCell ref="Y4:AB4"/>
    <mergeCell ref="AC4:AF4"/>
    <mergeCell ref="Y6:AB6"/>
    <mergeCell ref="AC6:AF6"/>
    <mergeCell ref="Q7:Q9"/>
    <mergeCell ref="U7:U9"/>
    <mergeCell ref="Q10:R10"/>
    <mergeCell ref="U10:V10"/>
    <mergeCell ref="I7:I9"/>
    <mergeCell ref="M7:M9"/>
    <mergeCell ref="E11:H12"/>
    <mergeCell ref="I10:J10"/>
    <mergeCell ref="M10:N10"/>
    <mergeCell ref="Y10:Z10"/>
    <mergeCell ref="AC10:AD10"/>
    <mergeCell ref="Q13:T14"/>
    <mergeCell ref="U13:X14"/>
    <mergeCell ref="E15:H16"/>
    <mergeCell ref="A15:D16"/>
    <mergeCell ref="E13:H14"/>
    <mergeCell ref="A13:D14"/>
    <mergeCell ref="Q15:T16"/>
    <mergeCell ref="U15:X16"/>
    <mergeCell ref="I15:L16"/>
    <mergeCell ref="M15:P16"/>
    <mergeCell ref="I13:L14"/>
    <mergeCell ref="M13:P14"/>
    <mergeCell ref="U4:X4"/>
    <mergeCell ref="U6:X6"/>
    <mergeCell ref="Q11:T12"/>
    <mergeCell ref="U11:X12"/>
    <mergeCell ref="A1:C1"/>
    <mergeCell ref="A10:B10"/>
    <mergeCell ref="E10:F10"/>
    <mergeCell ref="A7:A9"/>
    <mergeCell ref="E7:E9"/>
    <mergeCell ref="E6:H6"/>
    <mergeCell ref="A6:D6"/>
    <mergeCell ref="A4:D4"/>
    <mergeCell ref="E4:H4"/>
    <mergeCell ref="A11:D12"/>
    <mergeCell ref="I11:L12"/>
    <mergeCell ref="M11:P12"/>
    <mergeCell ref="I1:K1"/>
    <mergeCell ref="I4:L4"/>
    <mergeCell ref="M4:P4"/>
    <mergeCell ref="Q6:T6"/>
    <mergeCell ref="I6:L6"/>
    <mergeCell ref="M6:P6"/>
    <mergeCell ref="Q1:S1"/>
    <mergeCell ref="Q4:T4"/>
  </mergeCells>
  <phoneticPr fontId="2"/>
  <printOptions horizontalCentered="1" verticalCentered="1"/>
  <pageMargins left="0.59055118110236227" right="0.59055118110236227" top="0.19685039370078741" bottom="0.19685039370078741" header="0.51181102362204722" footer="0.51181102362204722"/>
  <pageSetup paperSize="9" orientation="portrait" horizontalDpi="4294967294" r:id="rId1"/>
  <headerFooter alignWithMargins="0"/>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990CF-294A-4B39-91CD-7DF28D1C2965}">
  <sheetPr>
    <tabColor theme="1" tint="0.499984740745262"/>
  </sheetPr>
  <dimension ref="A1:Z28"/>
  <sheetViews>
    <sheetView showGridLines="0" zoomScale="80" zoomScaleNormal="80" workbookViewId="0">
      <selection activeCell="AI46" sqref="AI46"/>
    </sheetView>
  </sheetViews>
  <sheetFormatPr defaultColWidth="9" defaultRowHeight="11.25"/>
  <cols>
    <col min="1" max="26" width="4.125" style="81" customWidth="1"/>
    <col min="27" max="16384" width="9" style="81"/>
  </cols>
  <sheetData>
    <row r="1" spans="1:26" ht="12.95" customHeight="1">
      <c r="A1" s="962"/>
      <c r="B1" s="78"/>
      <c r="C1" s="965"/>
      <c r="D1" s="78"/>
      <c r="E1" s="965"/>
      <c r="F1" s="78"/>
      <c r="G1" s="965"/>
      <c r="H1" s="78"/>
      <c r="I1" s="965"/>
      <c r="J1" s="80"/>
      <c r="L1" s="966" t="s">
        <v>160</v>
      </c>
      <c r="M1" s="967"/>
      <c r="N1" s="967"/>
      <c r="O1" s="968"/>
      <c r="Q1" s="962"/>
      <c r="R1" s="78"/>
      <c r="S1" s="965"/>
      <c r="T1" s="78"/>
      <c r="U1" s="965"/>
      <c r="V1" s="78"/>
      <c r="W1" s="965"/>
      <c r="X1" s="78"/>
      <c r="Y1" s="965"/>
      <c r="Z1" s="80"/>
    </row>
    <row r="2" spans="1:26" ht="12.95" customHeight="1">
      <c r="A2" s="963"/>
      <c r="B2" s="82"/>
      <c r="C2" s="950"/>
      <c r="D2" s="83"/>
      <c r="E2" s="950"/>
      <c r="F2" s="83"/>
      <c r="G2" s="950"/>
      <c r="H2" s="83"/>
      <c r="I2" s="950"/>
      <c r="J2" s="84"/>
      <c r="L2" s="85"/>
      <c r="M2" s="86"/>
      <c r="N2" s="87"/>
      <c r="O2" s="86"/>
      <c r="Q2" s="963"/>
      <c r="R2" s="83"/>
      <c r="S2" s="950"/>
      <c r="T2" s="83"/>
      <c r="U2" s="950"/>
      <c r="V2" s="83"/>
      <c r="W2" s="950"/>
      <c r="X2" s="83"/>
      <c r="Y2" s="950"/>
      <c r="Z2" s="88"/>
    </row>
    <row r="3" spans="1:26" ht="12.95" customHeight="1">
      <c r="A3" s="964"/>
      <c r="B3" s="90"/>
      <c r="C3" s="949"/>
      <c r="D3" s="90"/>
      <c r="E3" s="949"/>
      <c r="F3" s="90"/>
      <c r="G3" s="949"/>
      <c r="H3" s="90"/>
      <c r="I3" s="949"/>
      <c r="J3" s="92"/>
      <c r="L3" s="93"/>
      <c r="M3" s="94"/>
      <c r="N3" s="95"/>
      <c r="O3" s="94"/>
      <c r="Q3" s="964"/>
      <c r="R3" s="90"/>
      <c r="S3" s="949"/>
      <c r="T3" s="90"/>
      <c r="U3" s="949"/>
      <c r="V3" s="90"/>
      <c r="W3" s="949"/>
      <c r="X3" s="90"/>
      <c r="Y3" s="949"/>
      <c r="Z3" s="92"/>
    </row>
    <row r="4" spans="1:26" ht="12.95" customHeight="1" thickBot="1">
      <c r="A4" s="963"/>
      <c r="B4" s="83"/>
      <c r="C4" s="950"/>
      <c r="D4" s="83"/>
      <c r="E4" s="950"/>
      <c r="F4" s="83"/>
      <c r="G4" s="949"/>
      <c r="H4" s="96"/>
      <c r="I4" s="949"/>
      <c r="J4" s="97"/>
      <c r="M4" s="969" t="s">
        <v>49</v>
      </c>
      <c r="N4" s="969"/>
      <c r="Q4" s="964"/>
      <c r="R4" s="96"/>
      <c r="S4" s="949"/>
      <c r="T4" s="96"/>
      <c r="U4" s="950"/>
      <c r="V4" s="83"/>
      <c r="W4" s="950"/>
      <c r="X4" s="83"/>
      <c r="Y4" s="950"/>
      <c r="Z4" s="84"/>
    </row>
    <row r="5" spans="1:26" ht="12.95" customHeight="1">
      <c r="A5" s="964"/>
      <c r="B5" s="90"/>
      <c r="C5" s="949"/>
      <c r="D5" s="90"/>
      <c r="E5" s="949"/>
      <c r="G5" s="77"/>
      <c r="H5" s="98"/>
      <c r="I5" s="79"/>
      <c r="J5" s="79"/>
      <c r="K5" s="79"/>
      <c r="L5" s="79"/>
      <c r="M5" s="79"/>
      <c r="N5" s="79"/>
      <c r="O5" s="79"/>
      <c r="P5" s="79"/>
      <c r="Q5" s="79"/>
      <c r="R5" s="79"/>
      <c r="S5" s="79"/>
      <c r="T5" s="80"/>
      <c r="U5" s="949"/>
      <c r="V5" s="90"/>
      <c r="W5" s="949"/>
      <c r="X5" s="90"/>
      <c r="Y5" s="949"/>
      <c r="Z5" s="92"/>
    </row>
    <row r="6" spans="1:26" ht="12.95" customHeight="1">
      <c r="A6" s="963"/>
      <c r="B6" s="83"/>
      <c r="C6" s="950"/>
      <c r="D6" s="83"/>
      <c r="E6" s="950"/>
      <c r="F6" s="99"/>
      <c r="G6" s="89"/>
      <c r="H6" s="951" t="s">
        <v>154</v>
      </c>
      <c r="I6" s="952"/>
      <c r="J6" s="952"/>
      <c r="K6" s="952"/>
      <c r="L6" s="953"/>
      <c r="M6" s="100"/>
      <c r="N6" s="101"/>
      <c r="O6" s="951" t="s">
        <v>154</v>
      </c>
      <c r="P6" s="952"/>
      <c r="Q6" s="952"/>
      <c r="R6" s="952"/>
      <c r="S6" s="953"/>
      <c r="T6" s="92"/>
      <c r="U6" s="950"/>
      <c r="V6" s="83"/>
      <c r="W6" s="950"/>
      <c r="X6" s="83"/>
      <c r="Y6" s="950"/>
      <c r="Z6" s="84"/>
    </row>
    <row r="7" spans="1:26" ht="12.95" customHeight="1">
      <c r="A7" s="964"/>
      <c r="B7" s="90"/>
      <c r="C7" s="949"/>
      <c r="D7" s="90"/>
      <c r="E7" s="949"/>
      <c r="G7" s="89"/>
      <c r="H7" s="102"/>
      <c r="I7" s="103"/>
      <c r="J7" s="104"/>
      <c r="K7" s="104"/>
      <c r="L7" s="104"/>
      <c r="M7" s="100"/>
      <c r="N7" s="101"/>
      <c r="O7" s="105"/>
      <c r="P7" s="105"/>
      <c r="Q7" s="105"/>
      <c r="R7" s="103"/>
      <c r="S7" s="103"/>
      <c r="T7" s="92"/>
      <c r="U7" s="949"/>
      <c r="V7" s="90"/>
      <c r="W7" s="949"/>
      <c r="X7" s="90"/>
      <c r="Y7" s="949"/>
      <c r="Z7" s="92"/>
    </row>
    <row r="8" spans="1:26" ht="12.95" customHeight="1">
      <c r="A8" s="963"/>
      <c r="B8" s="83"/>
      <c r="C8" s="950"/>
      <c r="D8" s="83"/>
      <c r="E8" s="950"/>
      <c r="F8" s="99"/>
      <c r="G8" s="89"/>
      <c r="H8" s="83"/>
      <c r="I8" s="106"/>
      <c r="J8" s="107"/>
      <c r="K8" s="107"/>
      <c r="L8" s="107"/>
      <c r="M8" s="100"/>
      <c r="N8" s="101"/>
      <c r="O8" s="108"/>
      <c r="P8" s="108"/>
      <c r="Q8" s="108"/>
      <c r="R8" s="106"/>
      <c r="S8" s="106"/>
      <c r="T8" s="92"/>
      <c r="U8" s="950"/>
      <c r="V8" s="83"/>
      <c r="W8" s="950"/>
      <c r="X8" s="83"/>
      <c r="Y8" s="950"/>
      <c r="Z8" s="84"/>
    </row>
    <row r="9" spans="1:26" ht="12.95" customHeight="1">
      <c r="A9" s="964"/>
      <c r="B9" s="90"/>
      <c r="C9" s="949"/>
      <c r="D9" s="90"/>
      <c r="E9" s="949"/>
      <c r="G9" s="89"/>
      <c r="H9" s="83"/>
      <c r="I9" s="106"/>
      <c r="J9" s="107"/>
      <c r="K9" s="107"/>
      <c r="L9" s="107"/>
      <c r="M9" s="100"/>
      <c r="N9" s="101"/>
      <c r="O9" s="108"/>
      <c r="P9" s="108"/>
      <c r="Q9" s="108"/>
      <c r="R9" s="106"/>
      <c r="S9" s="106"/>
      <c r="T9" s="92"/>
      <c r="U9" s="949"/>
      <c r="V9" s="90"/>
      <c r="W9" s="949"/>
      <c r="X9" s="90"/>
      <c r="Y9" s="949"/>
      <c r="Z9" s="92"/>
    </row>
    <row r="10" spans="1:26" ht="12.95" customHeight="1">
      <c r="A10" s="963"/>
      <c r="B10" s="83"/>
      <c r="C10" s="950"/>
      <c r="D10" s="83"/>
      <c r="E10" s="950"/>
      <c r="F10" s="99"/>
      <c r="G10" s="89"/>
      <c r="H10" s="83"/>
      <c r="I10" s="106"/>
      <c r="J10" s="107"/>
      <c r="K10" s="107"/>
      <c r="L10" s="107"/>
      <c r="M10" s="100"/>
      <c r="N10" s="101"/>
      <c r="O10" s="108"/>
      <c r="P10" s="108"/>
      <c r="Q10" s="108"/>
      <c r="R10" s="106"/>
      <c r="S10" s="106"/>
      <c r="T10" s="92"/>
      <c r="U10" s="950"/>
      <c r="V10" s="83"/>
      <c r="W10" s="950"/>
      <c r="X10" s="83"/>
      <c r="Y10" s="950"/>
      <c r="Z10" s="84"/>
    </row>
    <row r="11" spans="1:26" ht="12.95" customHeight="1">
      <c r="A11" s="964"/>
      <c r="B11" s="90"/>
      <c r="C11" s="949"/>
      <c r="D11" s="90"/>
      <c r="E11" s="949"/>
      <c r="G11" s="89"/>
      <c r="H11" s="83"/>
      <c r="I11" s="106"/>
      <c r="J11" s="107"/>
      <c r="K11" s="107"/>
      <c r="L11" s="107"/>
      <c r="M11" s="100"/>
      <c r="N11" s="101"/>
      <c r="O11" s="108"/>
      <c r="P11" s="108"/>
      <c r="Q11" s="108"/>
      <c r="R11" s="106"/>
      <c r="S11" s="106"/>
      <c r="T11" s="92"/>
      <c r="U11" s="949"/>
      <c r="V11" s="90"/>
      <c r="W11" s="949"/>
      <c r="X11" s="90"/>
      <c r="Y11" s="949"/>
      <c r="Z11" s="92"/>
    </row>
    <row r="12" spans="1:26" ht="12.95" customHeight="1">
      <c r="A12" s="963"/>
      <c r="B12" s="83"/>
      <c r="C12" s="950"/>
      <c r="D12" s="83"/>
      <c r="E12" s="950"/>
      <c r="F12" s="99"/>
      <c r="G12" s="89"/>
      <c r="H12" s="83"/>
      <c r="I12" s="106"/>
      <c r="J12" s="107"/>
      <c r="K12" s="107"/>
      <c r="L12" s="107"/>
      <c r="M12" s="100"/>
      <c r="N12" s="101"/>
      <c r="O12" s="108"/>
      <c r="P12" s="108"/>
      <c r="Q12" s="108"/>
      <c r="R12" s="106"/>
      <c r="S12" s="106"/>
      <c r="T12" s="92"/>
      <c r="U12" s="950"/>
      <c r="V12" s="83"/>
      <c r="W12" s="950"/>
      <c r="X12" s="83"/>
      <c r="Y12" s="950"/>
      <c r="Z12" s="84"/>
    </row>
    <row r="13" spans="1:26" ht="12.95" customHeight="1">
      <c r="A13" s="964"/>
      <c r="B13" s="90"/>
      <c r="C13" s="949"/>
      <c r="D13" s="90"/>
      <c r="E13" s="949"/>
      <c r="G13" s="89"/>
      <c r="H13" s="83"/>
      <c r="I13" s="106"/>
      <c r="J13" s="107"/>
      <c r="K13" s="107"/>
      <c r="L13" s="107"/>
      <c r="M13" s="100"/>
      <c r="N13" s="101"/>
      <c r="O13" s="108"/>
      <c r="P13" s="108"/>
      <c r="Q13" s="108"/>
      <c r="R13" s="106"/>
      <c r="S13" s="106"/>
      <c r="T13" s="92"/>
      <c r="U13" s="949"/>
      <c r="V13" s="90"/>
      <c r="W13" s="949"/>
      <c r="X13" s="90"/>
      <c r="Y13" s="949"/>
      <c r="Z13" s="92"/>
    </row>
    <row r="14" spans="1:26" ht="12.95" customHeight="1">
      <c r="A14" s="963"/>
      <c r="B14" s="83"/>
      <c r="C14" s="950"/>
      <c r="D14" s="83"/>
      <c r="E14" s="950"/>
      <c r="F14" s="99"/>
      <c r="G14" s="89"/>
      <c r="H14" s="83"/>
      <c r="I14" s="106"/>
      <c r="J14" s="107"/>
      <c r="K14" s="107"/>
      <c r="L14" s="107"/>
      <c r="M14" s="100"/>
      <c r="N14" s="101"/>
      <c r="O14" s="108"/>
      <c r="P14" s="108"/>
      <c r="Q14" s="108"/>
      <c r="R14" s="106"/>
      <c r="S14" s="106"/>
      <c r="T14" s="92"/>
      <c r="U14" s="950"/>
      <c r="V14" s="83"/>
      <c r="W14" s="950"/>
      <c r="X14" s="83"/>
      <c r="Y14" s="950"/>
      <c r="Z14" s="84"/>
    </row>
    <row r="15" spans="1:26" ht="12.95" customHeight="1">
      <c r="A15" s="964"/>
      <c r="B15" s="90"/>
      <c r="C15" s="949"/>
      <c r="D15" s="90"/>
      <c r="E15" s="949"/>
      <c r="G15" s="89"/>
      <c r="H15" s="83"/>
      <c r="I15" s="106"/>
      <c r="J15" s="107"/>
      <c r="K15" s="107"/>
      <c r="L15" s="107"/>
      <c r="M15" s="100"/>
      <c r="N15" s="101"/>
      <c r="O15" s="108"/>
      <c r="P15" s="108"/>
      <c r="Q15" s="108"/>
      <c r="R15" s="106"/>
      <c r="S15" s="106"/>
      <c r="T15" s="92"/>
      <c r="U15" s="949"/>
      <c r="V15" s="90"/>
      <c r="W15" s="949"/>
      <c r="X15" s="90"/>
      <c r="Y15" s="949"/>
      <c r="Z15" s="92"/>
    </row>
    <row r="16" spans="1:26" ht="12.95" customHeight="1">
      <c r="A16" s="963"/>
      <c r="B16" s="83"/>
      <c r="C16" s="950"/>
      <c r="D16" s="83"/>
      <c r="E16" s="950"/>
      <c r="F16" s="99"/>
      <c r="G16" s="89"/>
      <c r="H16" s="83"/>
      <c r="I16" s="106"/>
      <c r="J16" s="107"/>
      <c r="K16" s="107"/>
      <c r="L16" s="107"/>
      <c r="M16" s="100"/>
      <c r="N16" s="101"/>
      <c r="O16" s="108"/>
      <c r="P16" s="108"/>
      <c r="Q16" s="108"/>
      <c r="R16" s="106"/>
      <c r="S16" s="106"/>
      <c r="T16" s="92"/>
      <c r="U16" s="950"/>
      <c r="V16" s="83"/>
      <c r="W16" s="950"/>
      <c r="X16" s="83"/>
      <c r="Y16" s="950"/>
      <c r="Z16" s="84"/>
    </row>
    <row r="17" spans="1:26" ht="12.95" customHeight="1">
      <c r="A17" s="964"/>
      <c r="B17" s="90"/>
      <c r="C17" s="949"/>
      <c r="D17" s="90"/>
      <c r="E17" s="949"/>
      <c r="G17" s="89"/>
      <c r="H17" s="102"/>
      <c r="I17" s="103"/>
      <c r="J17" s="104"/>
      <c r="K17" s="104"/>
      <c r="L17" s="104"/>
      <c r="M17" s="100"/>
      <c r="N17" s="101"/>
      <c r="O17" s="105"/>
      <c r="P17" s="105"/>
      <c r="Q17" s="105"/>
      <c r="R17" s="103"/>
      <c r="S17" s="103"/>
      <c r="T17" s="92"/>
      <c r="U17" s="949"/>
      <c r="V17" s="90"/>
      <c r="W17" s="949"/>
      <c r="X17" s="90"/>
      <c r="Y17" s="949"/>
      <c r="Z17" s="92"/>
    </row>
    <row r="18" spans="1:26" ht="12.95" customHeight="1" thickBot="1">
      <c r="A18" s="963"/>
      <c r="B18" s="83"/>
      <c r="C18" s="950"/>
      <c r="D18" s="83"/>
      <c r="E18" s="950"/>
      <c r="F18" s="99"/>
      <c r="G18" s="109"/>
      <c r="H18" s="110"/>
      <c r="I18" s="111"/>
      <c r="J18" s="111"/>
      <c r="K18" s="111"/>
      <c r="L18" s="111"/>
      <c r="M18" s="111"/>
      <c r="N18" s="111"/>
      <c r="O18" s="111"/>
      <c r="P18" s="111"/>
      <c r="Q18" s="111"/>
      <c r="R18" s="111"/>
      <c r="S18" s="111"/>
      <c r="T18" s="112"/>
      <c r="U18" s="950"/>
      <c r="V18" s="83"/>
      <c r="W18" s="950"/>
      <c r="X18" s="83"/>
      <c r="Y18" s="950"/>
      <c r="Z18" s="84"/>
    </row>
    <row r="19" spans="1:26" ht="12.95" customHeight="1">
      <c r="A19" s="964"/>
      <c r="B19" s="90"/>
      <c r="C19" s="949"/>
      <c r="D19" s="90"/>
      <c r="E19" s="949"/>
      <c r="F19" s="90"/>
      <c r="G19" s="949"/>
      <c r="H19" s="78"/>
      <c r="I19" s="949"/>
      <c r="J19" s="92"/>
      <c r="M19" s="970" t="s">
        <v>155</v>
      </c>
      <c r="N19" s="970"/>
      <c r="Q19" s="962"/>
      <c r="R19" s="78"/>
      <c r="S19" s="949"/>
      <c r="T19" s="78"/>
      <c r="U19" s="949"/>
      <c r="V19" s="90"/>
      <c r="W19" s="949"/>
      <c r="X19" s="90"/>
      <c r="Y19" s="949"/>
      <c r="Z19" s="92"/>
    </row>
    <row r="20" spans="1:26" ht="12.95" customHeight="1">
      <c r="A20" s="963"/>
      <c r="B20" s="83"/>
      <c r="C20" s="950"/>
      <c r="D20" s="83"/>
      <c r="E20" s="950"/>
      <c r="F20" s="83"/>
      <c r="G20" s="950"/>
      <c r="H20" s="83"/>
      <c r="I20" s="950"/>
      <c r="J20" s="84"/>
      <c r="L20" s="966" t="s">
        <v>161</v>
      </c>
      <c r="M20" s="967"/>
      <c r="N20" s="967"/>
      <c r="O20" s="968"/>
      <c r="Q20" s="963"/>
      <c r="R20" s="83"/>
      <c r="S20" s="950"/>
      <c r="T20" s="83"/>
      <c r="U20" s="950"/>
      <c r="V20" s="83"/>
      <c r="W20" s="950"/>
      <c r="X20" s="83"/>
      <c r="Y20" s="950"/>
      <c r="Z20" s="84"/>
    </row>
    <row r="21" spans="1:26" ht="12.95" customHeight="1">
      <c r="A21" s="958"/>
      <c r="B21" s="113"/>
      <c r="C21" s="954"/>
      <c r="D21" s="113"/>
      <c r="E21" s="954"/>
      <c r="F21" s="113"/>
      <c r="G21" s="954"/>
      <c r="H21" s="113"/>
      <c r="I21" s="954"/>
      <c r="J21" s="114"/>
      <c r="L21" s="85"/>
      <c r="M21" s="86"/>
      <c r="N21" s="87"/>
      <c r="O21" s="86"/>
      <c r="Q21" s="958"/>
      <c r="R21" s="113"/>
      <c r="S21" s="954"/>
      <c r="T21" s="113"/>
      <c r="U21" s="954"/>
      <c r="V21" s="113"/>
      <c r="W21" s="954"/>
      <c r="X21" s="113"/>
      <c r="Y21" s="954"/>
      <c r="Z21" s="114"/>
    </row>
    <row r="22" spans="1:26" ht="12.95" customHeight="1" thickBot="1">
      <c r="A22" s="959"/>
      <c r="B22" s="96"/>
      <c r="C22" s="955"/>
      <c r="D22" s="96"/>
      <c r="E22" s="955"/>
      <c r="F22" s="96"/>
      <c r="G22" s="955"/>
      <c r="H22" s="96"/>
      <c r="I22" s="955"/>
      <c r="J22" s="115"/>
      <c r="L22" s="93"/>
      <c r="M22" s="94"/>
      <c r="N22" s="95"/>
      <c r="O22" s="94"/>
      <c r="Q22" s="959"/>
      <c r="R22" s="96"/>
      <c r="S22" s="955"/>
      <c r="T22" s="96"/>
      <c r="U22" s="955"/>
      <c r="V22" s="96"/>
      <c r="W22" s="955"/>
      <c r="X22" s="96"/>
      <c r="Y22" s="955"/>
      <c r="Z22" s="115"/>
    </row>
    <row r="23" spans="1:26" ht="12.95" customHeight="1">
      <c r="A23" s="91"/>
      <c r="C23" s="91"/>
      <c r="E23" s="91"/>
      <c r="G23" s="91"/>
      <c r="I23" s="91"/>
      <c r="Q23" s="91"/>
      <c r="S23" s="91"/>
      <c r="U23" s="91"/>
      <c r="W23" s="91"/>
      <c r="Y23" s="91"/>
    </row>
    <row r="24" spans="1:26" ht="12.95" customHeight="1">
      <c r="A24" s="91"/>
      <c r="B24" s="116" t="s">
        <v>156</v>
      </c>
      <c r="E24" s="91"/>
      <c r="G24" s="91"/>
      <c r="I24" s="91"/>
      <c r="Q24" s="91"/>
      <c r="S24" s="91"/>
      <c r="U24" s="91"/>
      <c r="W24" s="91"/>
      <c r="Y24" s="91"/>
    </row>
    <row r="25" spans="1:26" ht="12.95" customHeight="1">
      <c r="A25" s="91"/>
      <c r="C25" s="81" t="s">
        <v>162</v>
      </c>
      <c r="E25" s="91"/>
      <c r="G25" s="91"/>
      <c r="I25" s="81" t="s">
        <v>157</v>
      </c>
      <c r="Q25" s="91"/>
      <c r="S25" s="91"/>
      <c r="U25" s="91"/>
      <c r="W25" s="91"/>
      <c r="Y25" s="91"/>
    </row>
    <row r="26" spans="1:26" ht="12.95" customHeight="1">
      <c r="A26" s="91"/>
      <c r="C26" s="956">
        <v>3</v>
      </c>
      <c r="D26" s="117"/>
      <c r="E26" s="91"/>
      <c r="G26" s="91"/>
      <c r="I26" s="960">
        <v>3</v>
      </c>
      <c r="J26" s="118" t="s">
        <v>163</v>
      </c>
      <c r="K26" s="91"/>
      <c r="L26" s="91"/>
      <c r="M26" s="91"/>
      <c r="N26" s="91"/>
      <c r="O26" s="91"/>
      <c r="Q26" s="81" t="s">
        <v>158</v>
      </c>
      <c r="S26" s="91"/>
      <c r="U26" s="91"/>
      <c r="W26" s="81" t="s">
        <v>164</v>
      </c>
      <c r="Y26" s="91"/>
    </row>
    <row r="27" spans="1:26" ht="12.95" customHeight="1">
      <c r="A27" s="91"/>
      <c r="C27" s="957"/>
      <c r="D27" s="119">
        <v>2</v>
      </c>
      <c r="E27" s="91"/>
      <c r="F27" s="81" t="s">
        <v>159</v>
      </c>
      <c r="G27" s="91"/>
      <c r="I27" s="961"/>
      <c r="J27" s="119">
        <v>2</v>
      </c>
      <c r="K27" s="120"/>
      <c r="L27" s="120"/>
      <c r="M27" s="120"/>
      <c r="N27" s="120"/>
      <c r="O27" s="120"/>
      <c r="S27" s="91"/>
      <c r="U27" s="91"/>
      <c r="W27" s="81" t="s">
        <v>165</v>
      </c>
      <c r="Y27" s="91"/>
    </row>
    <row r="28" spans="1:26" ht="12.95" customHeight="1">
      <c r="A28" s="91"/>
      <c r="C28" s="91"/>
      <c r="E28" s="91"/>
      <c r="F28" s="81" t="s">
        <v>166</v>
      </c>
      <c r="G28" s="91"/>
      <c r="I28" s="91"/>
      <c r="Q28" s="91"/>
      <c r="S28" s="91"/>
      <c r="U28" s="91"/>
      <c r="W28" s="91"/>
      <c r="Y28" s="91"/>
    </row>
  </sheetData>
  <mergeCells count="90">
    <mergeCell ref="Y19:Y20"/>
    <mergeCell ref="Q19:Q20"/>
    <mergeCell ref="S19:S20"/>
    <mergeCell ref="U19:U20"/>
    <mergeCell ref="W19:W20"/>
    <mergeCell ref="A13:A14"/>
    <mergeCell ref="I19:I20"/>
    <mergeCell ref="U17:U18"/>
    <mergeCell ref="L20:O20"/>
    <mergeCell ref="M19:N19"/>
    <mergeCell ref="A19:A20"/>
    <mergeCell ref="C19:C20"/>
    <mergeCell ref="E19:E20"/>
    <mergeCell ref="G19:G20"/>
    <mergeCell ref="Y1:Y2"/>
    <mergeCell ref="Q1:Q2"/>
    <mergeCell ref="S1:S2"/>
    <mergeCell ref="Y9:Y10"/>
    <mergeCell ref="A17:A18"/>
    <mergeCell ref="C17:C18"/>
    <mergeCell ref="E17:E18"/>
    <mergeCell ref="U9:U10"/>
    <mergeCell ref="W9:W10"/>
    <mergeCell ref="Y17:Y18"/>
    <mergeCell ref="A9:A10"/>
    <mergeCell ref="C9:C10"/>
    <mergeCell ref="W17:W18"/>
    <mergeCell ref="Y11:Y12"/>
    <mergeCell ref="Y15:Y16"/>
    <mergeCell ref="Y13:Y14"/>
    <mergeCell ref="Y3:Y4"/>
    <mergeCell ref="A5:A6"/>
    <mergeCell ref="C5:C6"/>
    <mergeCell ref="E5:E6"/>
    <mergeCell ref="Q3:Q4"/>
    <mergeCell ref="S3:S4"/>
    <mergeCell ref="U3:U4"/>
    <mergeCell ref="W3:W4"/>
    <mergeCell ref="G3:G4"/>
    <mergeCell ref="I3:I4"/>
    <mergeCell ref="A3:A4"/>
    <mergeCell ref="C3:C4"/>
    <mergeCell ref="E3:E4"/>
    <mergeCell ref="U1:U2"/>
    <mergeCell ref="W1:W2"/>
    <mergeCell ref="G21:G22"/>
    <mergeCell ref="C1:C2"/>
    <mergeCell ref="E1:E2"/>
    <mergeCell ref="G1:G2"/>
    <mergeCell ref="C13:C14"/>
    <mergeCell ref="E13:E14"/>
    <mergeCell ref="U13:U14"/>
    <mergeCell ref="C15:C16"/>
    <mergeCell ref="E15:E16"/>
    <mergeCell ref="U15:U16"/>
    <mergeCell ref="W7:W8"/>
    <mergeCell ref="I1:I2"/>
    <mergeCell ref="L1:O1"/>
    <mergeCell ref="M4:N4"/>
    <mergeCell ref="A1:A2"/>
    <mergeCell ref="W21:W22"/>
    <mergeCell ref="A15:A16"/>
    <mergeCell ref="A11:A12"/>
    <mergeCell ref="C11:C12"/>
    <mergeCell ref="E11:E12"/>
    <mergeCell ref="E9:E10"/>
    <mergeCell ref="H6:L6"/>
    <mergeCell ref="A7:A8"/>
    <mergeCell ref="U11:U12"/>
    <mergeCell ref="W11:W12"/>
    <mergeCell ref="W15:W16"/>
    <mergeCell ref="W13:W14"/>
    <mergeCell ref="C7:C8"/>
    <mergeCell ref="E7:E8"/>
    <mergeCell ref="A21:A22"/>
    <mergeCell ref="Y21:Y22"/>
    <mergeCell ref="C26:C27"/>
    <mergeCell ref="I21:I22"/>
    <mergeCell ref="Q21:Q22"/>
    <mergeCell ref="S21:S22"/>
    <mergeCell ref="U21:U22"/>
    <mergeCell ref="I26:I27"/>
    <mergeCell ref="C21:C22"/>
    <mergeCell ref="E21:E22"/>
    <mergeCell ref="Y7:Y8"/>
    <mergeCell ref="O6:S6"/>
    <mergeCell ref="W5:W6"/>
    <mergeCell ref="Y5:Y6"/>
    <mergeCell ref="U5:U6"/>
    <mergeCell ref="U7:U8"/>
  </mergeCells>
  <phoneticPr fontId="2"/>
  <printOptions horizontalCentered="1" verticalCentered="1"/>
  <pageMargins left="0.78740157480314965" right="0.78740157480314965" top="0.98425196850393704" bottom="0.98425196850393704" header="0.51181102362204722" footer="0.51181102362204722"/>
  <pageSetup paperSize="9"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29FDA-65D9-45B3-BE08-62E2CC2CD9AE}">
  <sheetPr codeName="Sheet7">
    <pageSetUpPr autoPageBreaks="0" fitToPage="1"/>
  </sheetPr>
  <dimension ref="A1:BS132"/>
  <sheetViews>
    <sheetView topLeftCell="B13" zoomScale="70" zoomScaleNormal="70" workbookViewId="0">
      <selection activeCell="Z13" sqref="Z13:Z17"/>
    </sheetView>
  </sheetViews>
  <sheetFormatPr defaultColWidth="3.75" defaultRowHeight="13.5"/>
  <cols>
    <col min="1" max="65" width="2.25" style="4" customWidth="1"/>
    <col min="66" max="67" width="3.75" style="4" customWidth="1"/>
    <col min="68" max="68" width="13.625" style="4" bestFit="1" customWidth="1"/>
    <col min="69" max="69" width="5.125" style="4" customWidth="1"/>
    <col min="70" max="70" width="23.625" style="4" bestFit="1" customWidth="1"/>
    <col min="71" max="71" width="22.625" style="4" bestFit="1" customWidth="1"/>
    <col min="72" max="16384" width="3.75" style="4"/>
  </cols>
  <sheetData>
    <row r="1" spans="1:67" s="3" customFormat="1" ht="21">
      <c r="A1" s="973" t="str">
        <f>CONCATENATE(参加チーム!D1," ガールズ　決勝 トーナメント 表")</f>
        <v>市民総体 第13回豊田市ドッジボール協会長杯（第17回豊田市小学生ドッジボール大会） ガールズ　決勝 トーナメント 表</v>
      </c>
      <c r="B1" s="973"/>
      <c r="C1" s="973"/>
      <c r="D1" s="973"/>
      <c r="E1" s="973"/>
      <c r="F1" s="973"/>
      <c r="G1" s="973"/>
      <c r="H1" s="973"/>
      <c r="I1" s="973"/>
      <c r="J1" s="973"/>
      <c r="K1" s="973"/>
      <c r="L1" s="973"/>
      <c r="M1" s="973"/>
      <c r="N1" s="973"/>
      <c r="O1" s="973"/>
      <c r="P1" s="973"/>
      <c r="Q1" s="973"/>
      <c r="R1" s="973"/>
      <c r="S1" s="973"/>
      <c r="T1" s="973"/>
      <c r="U1" s="973"/>
      <c r="V1" s="973"/>
      <c r="W1" s="973"/>
      <c r="X1" s="973"/>
      <c r="Y1" s="973"/>
      <c r="Z1" s="973"/>
      <c r="AA1" s="973"/>
      <c r="AB1" s="973"/>
      <c r="AC1" s="973"/>
      <c r="AD1" s="973"/>
      <c r="AE1" s="973"/>
      <c r="AF1" s="973"/>
      <c r="AG1" s="973"/>
      <c r="AH1" s="973"/>
      <c r="AI1" s="973"/>
      <c r="AJ1" s="973"/>
      <c r="AK1" s="973"/>
      <c r="AL1" s="973"/>
      <c r="AM1" s="973"/>
      <c r="AN1" s="973"/>
      <c r="AO1" s="973"/>
      <c r="AP1" s="973"/>
      <c r="AQ1" s="973"/>
      <c r="AR1" s="973"/>
      <c r="AS1" s="973"/>
      <c r="AT1" s="973"/>
      <c r="AU1" s="973"/>
      <c r="AV1" s="973"/>
      <c r="AW1" s="973"/>
      <c r="AX1" s="973"/>
      <c r="AY1" s="973"/>
      <c r="AZ1" s="973"/>
      <c r="BA1" s="973"/>
      <c r="BB1" s="973"/>
      <c r="BC1" s="973"/>
      <c r="BD1" s="973"/>
      <c r="BE1" s="973"/>
      <c r="BF1" s="973"/>
      <c r="BG1" s="973"/>
      <c r="BH1" s="973"/>
      <c r="BI1" s="973"/>
      <c r="BJ1" s="973"/>
      <c r="BK1" s="973"/>
      <c r="BL1" s="973"/>
      <c r="BM1" s="5"/>
      <c r="BN1" s="5"/>
      <c r="BO1" s="3">
        <v>0</v>
      </c>
    </row>
    <row r="2" spans="1:67" s="3" customFormat="1" ht="17.100000000000001" customHeight="1">
      <c r="A2" s="125"/>
      <c r="B2" s="125"/>
      <c r="C2" s="125"/>
      <c r="D2" s="125"/>
      <c r="E2" s="125"/>
      <c r="F2" s="125"/>
      <c r="G2" s="125"/>
      <c r="H2" s="125"/>
      <c r="I2" s="125"/>
      <c r="J2" s="125"/>
      <c r="K2" s="125"/>
      <c r="L2" s="125"/>
      <c r="M2" s="30"/>
      <c r="N2" s="30"/>
      <c r="O2" s="30"/>
      <c r="P2" s="30"/>
      <c r="Q2" s="30"/>
      <c r="R2" s="30"/>
      <c r="S2" s="30"/>
      <c r="T2" s="30"/>
      <c r="U2" s="30"/>
      <c r="V2" s="30"/>
      <c r="W2" s="30"/>
      <c r="X2" s="30"/>
      <c r="Y2" s="30"/>
      <c r="Z2" s="30"/>
      <c r="AA2" s="30"/>
      <c r="AB2" s="40"/>
      <c r="AC2" s="40"/>
      <c r="AD2" s="33"/>
      <c r="AE2" s="33"/>
      <c r="AF2" s="33"/>
      <c r="AG2" s="32"/>
      <c r="AH2" s="40"/>
      <c r="AI2" s="123"/>
      <c r="AJ2" s="40"/>
      <c r="AK2" s="40"/>
      <c r="AL2" s="40"/>
      <c r="AM2" s="4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5"/>
      <c r="BN2" s="5"/>
    </row>
    <row r="3" spans="1:67" s="3" customFormat="1" ht="27" customHeight="1">
      <c r="A3" s="125"/>
      <c r="C3" s="125"/>
      <c r="D3" s="125"/>
      <c r="E3" s="125"/>
      <c r="F3" s="125"/>
      <c r="G3" s="125"/>
      <c r="H3" s="125"/>
      <c r="I3" s="125"/>
      <c r="J3" s="125"/>
      <c r="K3" s="125"/>
      <c r="L3" s="125"/>
      <c r="M3" s="30"/>
      <c r="N3" s="30"/>
      <c r="O3" s="30"/>
      <c r="P3" s="30"/>
      <c r="Q3" s="30"/>
      <c r="R3" s="30"/>
      <c r="S3" s="30"/>
      <c r="T3" s="30"/>
      <c r="U3" s="30"/>
      <c r="V3" s="30"/>
      <c r="W3" s="30"/>
      <c r="X3" s="30"/>
      <c r="Y3" s="30"/>
      <c r="Z3" s="30"/>
      <c r="AA3" s="30"/>
      <c r="AB3" s="40"/>
      <c r="AC3" s="40"/>
      <c r="AD3" s="40"/>
      <c r="AE3" s="40"/>
      <c r="AF3" s="123"/>
      <c r="AG3" s="40"/>
      <c r="AH3" s="40"/>
      <c r="AI3" s="40"/>
      <c r="AJ3" s="40"/>
      <c r="AK3" s="40"/>
      <c r="AL3" s="40"/>
      <c r="AM3" s="40"/>
      <c r="AN3" s="920"/>
      <c r="AO3" s="30"/>
      <c r="AP3" s="30"/>
      <c r="AQ3" s="30"/>
      <c r="AR3" s="30"/>
      <c r="AS3" s="30"/>
      <c r="AT3" s="30"/>
      <c r="AU3" s="30"/>
      <c r="AV3" s="30"/>
      <c r="AW3" s="30"/>
      <c r="AX3" s="30"/>
      <c r="AY3" s="30"/>
      <c r="AZ3" s="30"/>
      <c r="BA3" s="30"/>
      <c r="BC3" s="128" t="s">
        <v>225</v>
      </c>
      <c r="BE3" s="30"/>
      <c r="BF3" s="30"/>
      <c r="BG3" s="30"/>
      <c r="BH3" s="30"/>
      <c r="BI3" s="30"/>
      <c r="BJ3" s="30"/>
      <c r="BK3" s="30"/>
      <c r="BL3" s="30"/>
      <c r="BM3" s="5"/>
      <c r="BN3" s="5"/>
    </row>
    <row r="4" spans="1:67" s="3" customFormat="1" ht="17.100000000000001" customHeight="1">
      <c r="A4" s="125"/>
      <c r="B4" s="125"/>
      <c r="C4" s="125"/>
      <c r="D4" s="125"/>
      <c r="E4" s="125"/>
      <c r="F4" s="125"/>
      <c r="G4" s="125"/>
      <c r="H4" s="125"/>
      <c r="I4" s="125"/>
      <c r="J4" s="125"/>
      <c r="K4" s="125"/>
      <c r="L4" s="125"/>
      <c r="M4" s="30"/>
      <c r="N4" s="30"/>
      <c r="O4" s="30"/>
      <c r="P4" s="30"/>
      <c r="Q4" s="30"/>
      <c r="R4" s="30"/>
      <c r="S4" s="30"/>
      <c r="T4" s="30"/>
      <c r="U4" s="30"/>
      <c r="V4" s="30"/>
      <c r="W4" s="30"/>
      <c r="X4" s="30"/>
      <c r="Y4" s="30"/>
      <c r="Z4" s="30"/>
      <c r="AA4" s="30"/>
      <c r="AB4" s="40"/>
      <c r="AC4" s="40"/>
      <c r="AD4" s="975" t="str">
        <f>IF(OR(T7="",AW7=""),"",IF(T7&gt;AW7,O8,AY8))</f>
        <v/>
      </c>
      <c r="AE4" s="976"/>
      <c r="AF4" s="976"/>
      <c r="AG4" s="976"/>
      <c r="AH4" s="976"/>
      <c r="AI4" s="976"/>
      <c r="AJ4" s="977"/>
      <c r="AK4" s="40"/>
      <c r="AL4" s="40"/>
      <c r="AM4" s="57"/>
      <c r="AN4" s="920"/>
      <c r="AO4" s="53"/>
      <c r="AP4" s="30"/>
      <c r="AQ4" s="30"/>
      <c r="AR4" s="30"/>
      <c r="AS4" s="30"/>
      <c r="AT4" s="30"/>
      <c r="AU4" s="30"/>
      <c r="AV4" s="30"/>
      <c r="AW4" s="30"/>
      <c r="AX4" s="30"/>
      <c r="AY4" s="30"/>
      <c r="AZ4" s="30"/>
      <c r="BA4" s="30"/>
      <c r="BB4" s="30"/>
      <c r="BC4" s="30"/>
      <c r="BD4" s="30"/>
      <c r="BE4" s="30"/>
      <c r="BF4" s="30"/>
      <c r="BG4" s="30"/>
      <c r="BH4" s="30"/>
      <c r="BI4" s="36"/>
      <c r="BJ4" s="36"/>
      <c r="BK4" s="36"/>
      <c r="BL4" s="36"/>
      <c r="BM4" s="5"/>
      <c r="BN4" s="5"/>
    </row>
    <row r="5" spans="1:67" s="3" customFormat="1" ht="17.100000000000001" customHeight="1">
      <c r="A5" s="125"/>
      <c r="B5" s="125"/>
      <c r="C5" s="125"/>
      <c r="D5" s="125"/>
      <c r="E5" s="125"/>
      <c r="F5" s="125"/>
      <c r="G5" s="125"/>
      <c r="H5" s="125"/>
      <c r="I5" s="125"/>
      <c r="J5" s="125"/>
      <c r="K5" s="125"/>
      <c r="L5" s="125"/>
      <c r="M5" s="30"/>
      <c r="N5" s="30"/>
      <c r="O5" s="30"/>
      <c r="P5" s="30"/>
      <c r="Q5" s="30"/>
      <c r="R5" s="30"/>
      <c r="S5" s="30"/>
      <c r="T5" s="30"/>
      <c r="U5" s="30"/>
      <c r="V5" s="30"/>
      <c r="W5" s="30"/>
      <c r="X5" s="30"/>
      <c r="Y5" s="30"/>
      <c r="Z5" s="30"/>
      <c r="AA5" s="30"/>
      <c r="AB5" s="40"/>
      <c r="AC5" s="40"/>
      <c r="AD5" s="40"/>
      <c r="AE5" s="40"/>
      <c r="AF5" s="123"/>
      <c r="AG5" s="40"/>
      <c r="AH5" s="40"/>
      <c r="AI5" s="40"/>
      <c r="AJ5" s="40"/>
      <c r="AK5" s="40"/>
      <c r="AL5" s="40"/>
      <c r="AM5" s="40"/>
      <c r="AN5" s="920"/>
      <c r="AO5" s="7"/>
      <c r="AP5" s="30"/>
      <c r="AQ5" s="30"/>
      <c r="AR5" s="30"/>
      <c r="AS5" s="30"/>
      <c r="AT5" s="30"/>
      <c r="AU5" s="30"/>
      <c r="AV5" s="30"/>
      <c r="AW5" s="30"/>
      <c r="AX5" s="30"/>
      <c r="AY5" s="30"/>
      <c r="AZ5" s="30"/>
      <c r="BA5" s="30"/>
      <c r="BB5" s="30"/>
      <c r="BC5" s="30"/>
      <c r="BD5" s="30"/>
      <c r="BE5" s="30"/>
      <c r="BF5" s="30"/>
      <c r="BG5" s="30"/>
      <c r="BH5" s="30"/>
      <c r="BI5" s="30"/>
      <c r="BJ5" s="30"/>
      <c r="BK5" s="30"/>
      <c r="BL5" s="30"/>
      <c r="BM5" s="5"/>
      <c r="BN5" s="5"/>
    </row>
    <row r="6" spans="1:67" s="56" customFormat="1" ht="17.100000000000001" customHeight="1">
      <c r="A6" s="125"/>
      <c r="B6" s="125"/>
      <c r="C6" s="125"/>
      <c r="D6" s="125"/>
      <c r="E6" s="125"/>
      <c r="F6" s="125"/>
      <c r="G6" s="125"/>
      <c r="H6" s="125"/>
      <c r="I6" s="125"/>
      <c r="J6" s="125"/>
      <c r="K6" s="125"/>
      <c r="L6" s="125"/>
      <c r="M6" s="52"/>
      <c r="N6" s="52"/>
      <c r="O6" s="52"/>
      <c r="P6" s="52"/>
      <c r="Q6" s="54">
        <v>1</v>
      </c>
      <c r="R6" s="54">
        <v>2</v>
      </c>
      <c r="S6" s="54">
        <v>3</v>
      </c>
      <c r="T6" s="55" t="s">
        <v>272</v>
      </c>
      <c r="V6" s="52"/>
      <c r="W6" s="52"/>
      <c r="X6" s="52"/>
      <c r="Y6" s="52"/>
      <c r="Z6" s="52"/>
      <c r="AA6" s="52"/>
      <c r="AB6" s="39"/>
      <c r="AC6" s="39"/>
      <c r="AD6" s="39"/>
      <c r="AE6" s="39"/>
      <c r="AF6" s="123"/>
      <c r="AG6" s="39"/>
      <c r="AH6" s="39"/>
      <c r="AI6" s="39"/>
      <c r="AJ6" s="39"/>
      <c r="AK6" s="39"/>
      <c r="AL6" s="39"/>
      <c r="AM6" s="39"/>
      <c r="AN6" s="920"/>
      <c r="AO6" s="52"/>
      <c r="AP6" s="52"/>
      <c r="AQ6" s="52"/>
      <c r="AR6" s="52"/>
      <c r="AS6" s="52"/>
      <c r="AT6" s="54">
        <v>1</v>
      </c>
      <c r="AU6" s="54">
        <v>2</v>
      </c>
      <c r="AV6" s="54">
        <v>3</v>
      </c>
      <c r="AW6" s="55" t="s">
        <v>272</v>
      </c>
      <c r="AX6" s="52"/>
      <c r="AY6" s="52"/>
      <c r="AZ6" s="52"/>
      <c r="BA6" s="52"/>
      <c r="BB6" s="52"/>
      <c r="BC6" s="52"/>
      <c r="BD6" s="52"/>
      <c r="BE6" s="52"/>
      <c r="BF6" s="52"/>
      <c r="BG6" s="52"/>
      <c r="BH6" s="52"/>
      <c r="BI6" s="52"/>
      <c r="BJ6" s="52"/>
      <c r="BK6" s="52"/>
      <c r="BL6" s="52"/>
      <c r="BM6" s="58"/>
      <c r="BN6" s="58"/>
    </row>
    <row r="7" spans="1:67" s="56" customFormat="1" ht="17.100000000000001" customHeight="1">
      <c r="A7" s="125"/>
      <c r="B7" s="125"/>
      <c r="C7" s="125"/>
      <c r="D7" s="125"/>
      <c r="E7" s="125"/>
      <c r="F7" s="125"/>
      <c r="G7" s="125"/>
      <c r="H7" s="125"/>
      <c r="I7" s="125"/>
      <c r="J7" s="125"/>
      <c r="K7" s="125"/>
      <c r="L7" s="125"/>
      <c r="M7" s="52"/>
      <c r="N7" s="52"/>
      <c r="O7" s="52"/>
      <c r="P7" s="52"/>
      <c r="Q7" s="59" t="str">
        <f>IF(OR(進行表!L85="",進行表!O85=""),"",進行表!L85)</f>
        <v/>
      </c>
      <c r="R7" s="59" t="str">
        <f>IF(OR(進行表!L86="",進行表!O86=""),"",進行表!L86)</f>
        <v/>
      </c>
      <c r="S7" s="59" t="str">
        <f>IF(OR(進行表!L87="",進行表!O87=""),"",進行表!L87)</f>
        <v/>
      </c>
      <c r="T7" s="59" t="str">
        <f>IF(AND(Q7="",R7="",S7=""),"",SUM(Q8:S8))</f>
        <v/>
      </c>
      <c r="V7" s="52"/>
      <c r="W7" s="52"/>
      <c r="X7" s="52"/>
      <c r="Y7" s="52"/>
      <c r="Z7" s="52"/>
      <c r="AA7" s="52"/>
      <c r="AB7" s="52"/>
      <c r="AC7" s="52"/>
      <c r="AD7" s="52"/>
      <c r="AE7" s="52"/>
      <c r="AF7" s="52"/>
      <c r="AG7" s="52"/>
      <c r="AH7" s="52"/>
      <c r="AI7" s="52"/>
      <c r="AJ7" s="52"/>
      <c r="AK7" s="52"/>
      <c r="AL7" s="52"/>
      <c r="AM7" s="52"/>
      <c r="AN7" s="920"/>
      <c r="AO7" s="52"/>
      <c r="AP7" s="52"/>
      <c r="AQ7" s="52"/>
      <c r="AR7" s="52"/>
      <c r="AS7" s="52"/>
      <c r="AT7" s="59" t="str">
        <f>IF(OR(進行表!L85="",進行表!O85=""),"",進行表!O85)</f>
        <v/>
      </c>
      <c r="AU7" s="59" t="str">
        <f>IF(OR(進行表!L86="",進行表!O86=""),"",進行表!O86)</f>
        <v/>
      </c>
      <c r="AV7" s="59" t="str">
        <f>IF(OR(進行表!L87="",進行表!O87=""),"",進行表!O87)</f>
        <v/>
      </c>
      <c r="AW7" s="59" t="str">
        <f>IF(AND(AT7="",AU7="",AV7=""),"",SUM(AT8:AV8))</f>
        <v/>
      </c>
      <c r="AX7" s="52"/>
      <c r="AY7" s="52"/>
      <c r="AZ7" s="52"/>
      <c r="BA7" s="52"/>
      <c r="BB7" s="52"/>
      <c r="BC7" s="52"/>
      <c r="BD7" s="52"/>
      <c r="BE7" s="52"/>
      <c r="BF7" s="52"/>
      <c r="BG7" s="52"/>
      <c r="BH7" s="52"/>
      <c r="BI7" s="52"/>
      <c r="BJ7" s="52"/>
      <c r="BK7" s="52"/>
      <c r="BL7" s="52"/>
      <c r="BM7" s="58"/>
      <c r="BN7" s="58"/>
    </row>
    <row r="8" spans="1:67" s="56" customFormat="1" ht="17.100000000000001" customHeight="1">
      <c r="A8" s="125"/>
      <c r="B8" s="125"/>
      <c r="C8" s="125"/>
      <c r="D8" s="125"/>
      <c r="E8" s="125"/>
      <c r="F8" s="125"/>
      <c r="G8" s="125"/>
      <c r="H8" s="125"/>
      <c r="I8" s="125"/>
      <c r="J8" s="125"/>
      <c r="K8" s="125"/>
      <c r="L8" s="125"/>
      <c r="M8" s="52"/>
      <c r="N8" s="52"/>
      <c r="O8" s="920" t="e">
        <f ca="1">IF(OR(I14="",Y14=""),"",IF(I14&gt;Y14,H13,Z13))</f>
        <v>#N/A</v>
      </c>
      <c r="P8" s="52"/>
      <c r="Q8" s="60" t="str">
        <f>IF(OR(Q7="",AT7=""),"",IF(Q7&gt;AT7,1,0))</f>
        <v/>
      </c>
      <c r="R8" s="60" t="str">
        <f>IF(OR(R7="",AU7=""),"",IF(R7&gt;AU7,1,0))</f>
        <v/>
      </c>
      <c r="S8" s="60" t="str">
        <f>IF(OR(S7="",AV7=""),"",IF(S7&gt;AV7,1,0))</f>
        <v/>
      </c>
      <c r="T8" s="61"/>
      <c r="V8" s="61"/>
      <c r="W8" s="61"/>
      <c r="X8" s="61"/>
      <c r="Y8" s="61"/>
      <c r="Z8" s="61"/>
      <c r="AA8" s="61"/>
      <c r="AB8" s="61"/>
      <c r="AC8" s="61"/>
      <c r="AD8" s="61"/>
      <c r="AE8" s="61"/>
      <c r="AF8" s="61"/>
      <c r="AG8" s="971" t="s">
        <v>279</v>
      </c>
      <c r="AH8" s="971"/>
      <c r="AI8" s="61"/>
      <c r="AJ8" s="61"/>
      <c r="AK8" s="61"/>
      <c r="AL8" s="61"/>
      <c r="AM8" s="48"/>
      <c r="AR8" s="52"/>
      <c r="AS8" s="52"/>
      <c r="AT8" s="60" t="str">
        <f>IF(OR(Q7="",AT7=""),"",IF(Q7&gt;AT7,0,1))</f>
        <v/>
      </c>
      <c r="AU8" s="60" t="str">
        <f>IF(OR(R7="",AU7=""),"",IF(R7&gt;AU7,0,1))</f>
        <v/>
      </c>
      <c r="AV8" s="60" t="str">
        <f>IF(OR(S7="",AV7=""),"",IF(S7&gt;AV7,0,1))</f>
        <v/>
      </c>
      <c r="AW8" s="48"/>
      <c r="AX8" s="52"/>
      <c r="AY8" s="919" t="e">
        <f ca="1">IF(OR(AO14="",BE14=""),"",IF(AO14&gt;BE14,AN13,BF13))</f>
        <v>#N/A</v>
      </c>
      <c r="AZ8" s="52"/>
      <c r="BA8" s="52"/>
      <c r="BB8" s="52"/>
      <c r="BC8" s="52"/>
      <c r="BD8" s="52"/>
      <c r="BE8" s="52"/>
      <c r="BF8" s="52"/>
      <c r="BG8" s="52"/>
      <c r="BH8" s="52"/>
      <c r="BI8" s="52"/>
      <c r="BJ8" s="52"/>
      <c r="BK8" s="52"/>
      <c r="BL8" s="52"/>
      <c r="BM8" s="58"/>
      <c r="BN8" s="58"/>
    </row>
    <row r="9" spans="1:67" s="56" customFormat="1" ht="17.100000000000001" customHeight="1">
      <c r="A9" s="125"/>
      <c r="B9" s="125"/>
      <c r="C9" s="125"/>
      <c r="D9" s="125"/>
      <c r="E9" s="125"/>
      <c r="F9" s="125"/>
      <c r="G9" s="125"/>
      <c r="H9" s="125"/>
      <c r="I9" s="125"/>
      <c r="J9" s="125"/>
      <c r="K9" s="125"/>
      <c r="L9" s="125"/>
      <c r="M9" s="52"/>
      <c r="N9" s="52"/>
      <c r="O9" s="920"/>
      <c r="P9" s="52"/>
      <c r="Q9" s="52"/>
      <c r="R9" s="52"/>
      <c r="S9" s="52"/>
      <c r="T9" s="52"/>
      <c r="U9" s="52"/>
      <c r="V9" s="919" t="e">
        <f ca="1">IF(OR(I14="",Y14=""),"",IF(I14&lt;Y14,H13,Z13))</f>
        <v>#N/A</v>
      </c>
      <c r="W9" s="52"/>
      <c r="X9" s="52"/>
      <c r="Y9" s="52"/>
      <c r="Z9" s="52"/>
      <c r="AA9" s="52"/>
      <c r="AB9" s="52"/>
      <c r="AC9" s="52"/>
      <c r="AD9" s="39"/>
      <c r="AE9" s="39"/>
      <c r="AF9" s="39"/>
      <c r="AG9" s="39"/>
      <c r="AH9" s="39"/>
      <c r="AI9" s="39"/>
      <c r="AJ9" s="39"/>
      <c r="AK9" s="39"/>
      <c r="AL9" s="52"/>
      <c r="AM9" s="52"/>
      <c r="AN9" s="52"/>
      <c r="AO9" s="52"/>
      <c r="AP9" s="52"/>
      <c r="AQ9" s="52"/>
      <c r="AR9" s="919" t="e">
        <f ca="1">IF(OR(AO14="",BE14=""),"",IF(AO14&lt;BE14,AN13,BF13))</f>
        <v>#N/A</v>
      </c>
      <c r="AS9" s="52"/>
      <c r="AT9" s="52"/>
      <c r="AU9" s="52"/>
      <c r="AV9" s="52"/>
      <c r="AW9" s="52"/>
      <c r="AX9" s="52"/>
      <c r="AY9" s="919"/>
      <c r="AZ9" s="52"/>
      <c r="BA9" s="52"/>
      <c r="BB9" s="52"/>
      <c r="BC9" s="52"/>
      <c r="BD9" s="52"/>
      <c r="BE9" s="52"/>
      <c r="BF9" s="52"/>
      <c r="BG9" s="52"/>
      <c r="BH9" s="52"/>
      <c r="BI9" s="52"/>
      <c r="BJ9" s="52"/>
      <c r="BK9" s="52"/>
      <c r="BL9" s="52"/>
      <c r="BM9" s="58"/>
      <c r="BN9" s="58"/>
    </row>
    <row r="10" spans="1:67" s="56" customFormat="1" ht="17.100000000000001" customHeight="1">
      <c r="A10" s="125"/>
      <c r="B10" s="125"/>
      <c r="C10" s="125"/>
      <c r="D10" s="125"/>
      <c r="E10" s="125"/>
      <c r="F10" s="125"/>
      <c r="G10" s="125"/>
      <c r="H10" s="125"/>
      <c r="I10" s="125"/>
      <c r="J10" s="125"/>
      <c r="K10" s="125"/>
      <c r="L10" s="125"/>
      <c r="M10" s="52"/>
      <c r="N10" s="52"/>
      <c r="O10" s="920"/>
      <c r="P10" s="52"/>
      <c r="Q10" s="52"/>
      <c r="R10" s="52"/>
      <c r="S10" s="52"/>
      <c r="T10" s="52"/>
      <c r="U10" s="52"/>
      <c r="V10" s="919"/>
      <c r="W10" s="39" t="e">
        <f ca="1">IF(ISBLANK(VLOOKUP(AG12,INDIRECT(CONCATENATE(MID(AG12,1,1),"トーナメント得点")),3,FALSE)),"",VLOOKUP(AG12,INDIRECT(CONCATENATE(MID(AG12,1,1),"トーナメント得点")),3,FALSE))</f>
        <v>#N/A</v>
      </c>
      <c r="X10" s="52"/>
      <c r="Y10" s="52"/>
      <c r="Z10" s="52"/>
      <c r="AA10" s="52"/>
      <c r="AB10" s="52"/>
      <c r="AC10" s="52"/>
      <c r="AD10" s="52"/>
      <c r="AE10" s="974" t="e">
        <f ca="1">IF(OR(W10="",AQ10=""),"",IF(W10&gt;AQ10,V9,AR9))</f>
        <v>#N/A</v>
      </c>
      <c r="AF10" s="974"/>
      <c r="AG10" s="974"/>
      <c r="AH10" s="974"/>
      <c r="AI10" s="974"/>
      <c r="AJ10" s="974"/>
      <c r="AK10" s="52"/>
      <c r="AL10" s="52"/>
      <c r="AM10" s="52"/>
      <c r="AN10" s="52"/>
      <c r="AO10" s="52"/>
      <c r="AP10" s="52"/>
      <c r="AQ10" s="39" t="e">
        <f ca="1">IF(ISBLANK(VLOOKUP(AG12,INDIRECT(CONCATENATE(MID(AG12,1,1),"トーナメント得点")),6,FALSE)),"",VLOOKUP(AG12,INDIRECT(CONCATENATE(MID(AG12,1,1),"トーナメント得点")),6,FALSE))</f>
        <v>#N/A</v>
      </c>
      <c r="AR10" s="919"/>
      <c r="AT10" s="52"/>
      <c r="AU10" s="52"/>
      <c r="AV10" s="52"/>
      <c r="AW10" s="52"/>
      <c r="AX10" s="52"/>
      <c r="AY10" s="919"/>
      <c r="AZ10" s="52"/>
      <c r="BA10" s="52"/>
      <c r="BB10" s="52"/>
      <c r="BC10" s="52"/>
      <c r="BD10" s="52"/>
      <c r="BE10" s="52"/>
      <c r="BF10" s="52"/>
      <c r="BG10" s="52"/>
      <c r="BH10" s="52"/>
      <c r="BI10" s="52"/>
      <c r="BJ10" s="52"/>
      <c r="BK10" s="52"/>
      <c r="BL10" s="52"/>
      <c r="BM10" s="58"/>
      <c r="BN10" s="58"/>
    </row>
    <row r="11" spans="1:67" s="56" customFormat="1" ht="17.100000000000001" customHeight="1">
      <c r="A11" s="125"/>
      <c r="B11" s="125"/>
      <c r="C11" s="125"/>
      <c r="D11" s="125"/>
      <c r="E11" s="125"/>
      <c r="F11" s="125"/>
      <c r="G11" s="125"/>
      <c r="H11" s="125"/>
      <c r="I11" s="125"/>
      <c r="J11" s="125"/>
      <c r="K11" s="125"/>
      <c r="L11" s="125"/>
      <c r="M11" s="52"/>
      <c r="N11" s="52"/>
      <c r="O11" s="920"/>
      <c r="P11" s="52"/>
      <c r="Q11" s="52"/>
      <c r="R11" s="52"/>
      <c r="S11" s="52"/>
      <c r="T11" s="52"/>
      <c r="U11" s="52"/>
      <c r="V11" s="919"/>
      <c r="W11" s="52"/>
      <c r="X11" s="52"/>
      <c r="Y11" s="52"/>
      <c r="Z11" s="52"/>
      <c r="AA11" s="52"/>
      <c r="AB11" s="52"/>
      <c r="AC11" s="52"/>
      <c r="AD11" s="52"/>
      <c r="AE11" s="52"/>
      <c r="AF11" s="971" t="s">
        <v>253</v>
      </c>
      <c r="AG11" s="971"/>
      <c r="AH11" s="971"/>
      <c r="AI11" s="971"/>
      <c r="AJ11" s="52"/>
      <c r="AK11" s="52"/>
      <c r="AL11" s="52"/>
      <c r="AM11" s="52"/>
      <c r="AN11" s="52"/>
      <c r="AO11" s="52"/>
      <c r="AP11" s="52"/>
      <c r="AQ11" s="52"/>
      <c r="AR11" s="919"/>
      <c r="AT11" s="52"/>
      <c r="AU11" s="52"/>
      <c r="AV11" s="52"/>
      <c r="AW11" s="52"/>
      <c r="AX11" s="52"/>
      <c r="AY11" s="919"/>
      <c r="AZ11" s="52"/>
      <c r="BA11" s="52"/>
      <c r="BB11" s="52"/>
      <c r="BC11" s="52"/>
      <c r="BD11" s="52"/>
      <c r="BE11" s="52"/>
      <c r="BF11" s="52"/>
      <c r="BG11" s="52"/>
      <c r="BH11" s="52"/>
      <c r="BI11" s="52"/>
      <c r="BJ11" s="52"/>
      <c r="BK11" s="52"/>
      <c r="BL11" s="52"/>
      <c r="BM11" s="58"/>
      <c r="BN11" s="58"/>
    </row>
    <row r="12" spans="1:67" s="56" customFormat="1" ht="17.100000000000001" customHeight="1">
      <c r="A12" s="52"/>
      <c r="B12" s="52"/>
      <c r="C12" s="52"/>
      <c r="D12" s="52"/>
      <c r="E12" s="52"/>
      <c r="F12" s="52"/>
      <c r="G12" s="52"/>
      <c r="H12" s="52"/>
      <c r="I12" s="52"/>
      <c r="J12" s="52"/>
      <c r="K12" s="52"/>
      <c r="L12" s="52"/>
      <c r="M12" s="52"/>
      <c r="N12" s="52"/>
      <c r="O12" s="920"/>
      <c r="P12" s="52"/>
      <c r="Q12" s="52"/>
      <c r="R12" s="39"/>
      <c r="S12" s="39"/>
      <c r="T12" s="39"/>
      <c r="U12" s="39"/>
      <c r="V12" s="919"/>
      <c r="W12" s="39"/>
      <c r="X12" s="39"/>
      <c r="Y12" s="52"/>
      <c r="Z12" s="52"/>
      <c r="AA12" s="52"/>
      <c r="AB12" s="52"/>
      <c r="AC12" s="52"/>
      <c r="AD12" s="52"/>
      <c r="AE12" s="52"/>
      <c r="AF12" s="52"/>
      <c r="AG12" s="971" t="s">
        <v>205</v>
      </c>
      <c r="AH12" s="971"/>
      <c r="AI12" s="52"/>
      <c r="AJ12" s="52"/>
      <c r="AK12" s="52"/>
      <c r="AL12" s="52"/>
      <c r="AM12" s="52"/>
      <c r="AN12" s="52"/>
      <c r="AO12" s="52"/>
      <c r="AP12" s="39"/>
      <c r="AQ12" s="39"/>
      <c r="AR12" s="919"/>
      <c r="AT12" s="39"/>
      <c r="AU12" s="39"/>
      <c r="AV12" s="39"/>
      <c r="AW12" s="52"/>
      <c r="AX12" s="52"/>
      <c r="AY12" s="919"/>
      <c r="AZ12" s="52"/>
      <c r="BA12" s="52"/>
      <c r="BB12" s="52"/>
      <c r="BC12" s="52"/>
      <c r="BD12" s="52"/>
      <c r="BE12" s="52"/>
      <c r="BF12" s="52"/>
      <c r="BG12" s="52"/>
      <c r="BH12" s="52"/>
      <c r="BI12" s="52"/>
      <c r="BJ12" s="52"/>
      <c r="BK12" s="52"/>
      <c r="BL12" s="52"/>
      <c r="BM12" s="58"/>
      <c r="BN12" s="58"/>
    </row>
    <row r="13" spans="1:67" s="56" customFormat="1" ht="17.100000000000001" customHeight="1">
      <c r="A13" s="52"/>
      <c r="B13" s="52"/>
      <c r="C13" s="52"/>
      <c r="D13" s="52"/>
      <c r="E13" s="52"/>
      <c r="F13" s="52"/>
      <c r="G13" s="52"/>
      <c r="H13" s="920" t="e">
        <f ca="1">IF(OR(E18="",M18=""),"",IF(E18&gt;M18,C32,N17))</f>
        <v>#N/A</v>
      </c>
      <c r="I13" s="52"/>
      <c r="J13" s="52"/>
      <c r="K13" s="52"/>
      <c r="L13" s="52"/>
      <c r="M13" s="52"/>
      <c r="N13" s="52"/>
      <c r="O13" s="52"/>
      <c r="P13" s="52"/>
      <c r="Q13" s="52"/>
      <c r="R13" s="52"/>
      <c r="S13" s="52"/>
      <c r="T13" s="52"/>
      <c r="U13" s="52"/>
      <c r="V13" s="919"/>
      <c r="W13" s="52"/>
      <c r="X13" s="52"/>
      <c r="Y13" s="52"/>
      <c r="Z13" s="919" t="e">
        <f ca="1">IF(OR(U18="",AC18=""),"",IF(U18&gt;AC18,T17,AD17))</f>
        <v>#N/A</v>
      </c>
      <c r="AA13" s="52"/>
      <c r="AB13" s="52"/>
      <c r="AC13" s="52"/>
      <c r="AD13" s="52"/>
      <c r="AE13" s="52"/>
      <c r="AF13" s="52"/>
      <c r="AG13" s="52"/>
      <c r="AH13" s="52"/>
      <c r="AI13" s="52"/>
      <c r="AJ13" s="52"/>
      <c r="AK13" s="52"/>
      <c r="AL13" s="52"/>
      <c r="AM13" s="52"/>
      <c r="AN13" s="920" t="e">
        <f ca="1">IF(OR(AK18="",AS18=""),"",IF(AK18&gt;AS18,AM32,AT17))</f>
        <v>#N/A</v>
      </c>
      <c r="AO13" s="52"/>
      <c r="AP13" s="52"/>
      <c r="AQ13" s="52"/>
      <c r="AR13" s="919"/>
      <c r="AS13" s="52"/>
      <c r="AT13" s="52"/>
      <c r="AU13" s="52"/>
      <c r="AV13" s="52"/>
      <c r="AW13" s="52"/>
      <c r="AX13" s="52"/>
      <c r="AY13" s="52"/>
      <c r="AZ13" s="52"/>
      <c r="BA13" s="52"/>
      <c r="BB13" s="52"/>
      <c r="BC13" s="52"/>
      <c r="BD13" s="52"/>
      <c r="BE13" s="52"/>
      <c r="BF13" s="919" t="e">
        <f ca="1">IF(OR(BA18="",BI18=""),"",IF(BA18&gt;BI18,AZ17,BJ17))</f>
        <v>#N/A</v>
      </c>
      <c r="BG13" s="52"/>
      <c r="BH13" s="52"/>
      <c r="BI13" s="52"/>
      <c r="BJ13" s="52"/>
      <c r="BK13" s="52"/>
      <c r="BL13" s="52"/>
      <c r="BM13" s="58"/>
      <c r="BN13" s="58"/>
    </row>
    <row r="14" spans="1:67" s="52" customFormat="1" ht="17.100000000000001" customHeight="1">
      <c r="G14" s="47"/>
      <c r="H14" s="920"/>
      <c r="I14" s="39" t="e">
        <f ca="1">IF(ISBLANK(VLOOKUP(Q15,INDIRECT(CONCATENATE(MID(Q15,1,1),"トーナメント得点")),3,FALSE)),"",VLOOKUP(Q15,INDIRECT(CONCATENATE(MID(Q15,1,1),"トーナメント得点")),3,FALSE))</f>
        <v>#N/A</v>
      </c>
      <c r="W14" s="48"/>
      <c r="Y14" s="39" t="e">
        <f ca="1">IF(ISBLANK(VLOOKUP(Q15,INDIRECT(CONCATENATE(MID(Q15,1,1),"トーナメント得点")),6,FALSE)),"",VLOOKUP(Q15,INDIRECT(CONCATENATE(MID(Q15,1,1),"トーナメント得点")),6,FALSE))</f>
        <v>#N/A</v>
      </c>
      <c r="Z14" s="919"/>
      <c r="AM14" s="47"/>
      <c r="AN14" s="920"/>
      <c r="AO14" s="39" t="e">
        <f ca="1">IF(ISBLANK(VLOOKUP(AW15,INDIRECT(CONCATENATE(MID(AW15,1,1),"トーナメント得点")),3,FALSE)),"",VLOOKUP(AW15,INDIRECT(CONCATENATE(MID(AW15,1,1),"トーナメント得点")),3,FALSE))</f>
        <v>#N/A</v>
      </c>
      <c r="BC14" s="48"/>
      <c r="BE14" s="39" t="e">
        <f ca="1">IF(ISBLANK(VLOOKUP(AW15,INDIRECT(CONCATENATE(MID(AW15,1,1),"トーナメント得点")),6,FALSE)),"",VLOOKUP(AW15,INDIRECT(CONCATENATE(MID(AW15,1,1),"トーナメント得点")),6,FALSE))</f>
        <v>#N/A</v>
      </c>
      <c r="BF14" s="919"/>
    </row>
    <row r="15" spans="1:67" s="52" customFormat="1" ht="17.100000000000001" customHeight="1">
      <c r="B15" s="56"/>
      <c r="G15" s="47"/>
      <c r="H15" s="920"/>
      <c r="I15" s="47"/>
      <c r="Q15" s="2" t="s">
        <v>204</v>
      </c>
      <c r="R15" s="56"/>
      <c r="W15" s="48"/>
      <c r="Y15" s="48"/>
      <c r="Z15" s="919"/>
      <c r="AH15" s="56"/>
      <c r="AM15" s="47"/>
      <c r="AN15" s="920"/>
      <c r="AO15" s="47"/>
      <c r="AW15" s="2" t="s">
        <v>184</v>
      </c>
      <c r="AX15" s="56"/>
      <c r="BC15" s="48"/>
      <c r="BE15" s="48"/>
      <c r="BF15" s="919"/>
    </row>
    <row r="16" spans="1:67" s="52" customFormat="1" ht="17.100000000000001" customHeight="1">
      <c r="F16" s="39"/>
      <c r="G16" s="39"/>
      <c r="H16" s="920"/>
      <c r="I16" s="39"/>
      <c r="J16" s="39"/>
      <c r="K16" s="39"/>
      <c r="L16" s="39"/>
      <c r="V16" s="39"/>
      <c r="W16" s="39"/>
      <c r="X16" s="39"/>
      <c r="Y16" s="39"/>
      <c r="Z16" s="919"/>
      <c r="AA16" s="39"/>
      <c r="AB16" s="39"/>
      <c r="AL16" s="39"/>
      <c r="AM16" s="39"/>
      <c r="AN16" s="920"/>
      <c r="AO16" s="39"/>
      <c r="AP16" s="39"/>
      <c r="AQ16" s="39"/>
      <c r="AR16" s="39"/>
      <c r="BB16" s="39"/>
      <c r="BC16" s="39"/>
      <c r="BD16" s="39"/>
      <c r="BE16" s="39"/>
      <c r="BF16" s="919"/>
      <c r="BG16" s="39"/>
      <c r="BH16" s="39"/>
    </row>
    <row r="17" spans="2:71" s="52" customFormat="1" ht="17.100000000000001" customHeight="1">
      <c r="D17" s="920" t="e">
        <f ca="1">IF(OR(C22="",G22=""),"",IF(C22&gt;G22,C32,G32))</f>
        <v>#N/A</v>
      </c>
      <c r="F17" s="39"/>
      <c r="G17" s="39"/>
      <c r="H17" s="920"/>
      <c r="I17" s="39"/>
      <c r="J17" s="39"/>
      <c r="K17" s="39"/>
      <c r="L17" s="39"/>
      <c r="N17" s="919" t="e">
        <f ca="1">IF(OR(K22="",O22=""),"",IF(K22&gt;O22,K32,O32))</f>
        <v>#N/A</v>
      </c>
      <c r="R17" s="47"/>
      <c r="T17" s="920" t="e">
        <f ca="1">IF(OR(S22="",W22=""),"",IF(S22&gt;W22,S32,W32))</f>
        <v>#N/A</v>
      </c>
      <c r="V17" s="39"/>
      <c r="W17" s="39"/>
      <c r="X17" s="39"/>
      <c r="Y17" s="39"/>
      <c r="Z17" s="919"/>
      <c r="AA17" s="39"/>
      <c r="AB17" s="39"/>
      <c r="AD17" s="919" t="e">
        <f ca="1">IF(OR(AA22="",AE22=""),"",IF(AA22&gt;AE22,AA32,AE32))</f>
        <v>#N/A</v>
      </c>
      <c r="AF17" s="48"/>
      <c r="AJ17" s="920" t="e">
        <f ca="1">IF(OR(AI22="",AM22=""),"",IF(AI22&gt;AM22,AI32,AM32))</f>
        <v>#N/A</v>
      </c>
      <c r="AL17" s="39"/>
      <c r="AM17" s="39"/>
      <c r="AN17" s="920"/>
      <c r="AO17" s="39"/>
      <c r="AP17" s="39"/>
      <c r="AQ17" s="39"/>
      <c r="AR17" s="39"/>
      <c r="AT17" s="919" t="e">
        <f ca="1">IF(OR(AQ22="",AU22=""),"",IF(AQ22&gt;AU22,AQ32,AU32))</f>
        <v>#N/A</v>
      </c>
      <c r="AX17" s="47"/>
      <c r="AZ17" s="920" t="e">
        <f ca="1">IF(OR(AY22="",BC22=""),"",IF(AY22&gt;BC22,AY32,BC32))</f>
        <v>#N/A</v>
      </c>
      <c r="BB17" s="39"/>
      <c r="BC17" s="39"/>
      <c r="BD17" s="39"/>
      <c r="BE17" s="39"/>
      <c r="BF17" s="919"/>
      <c r="BG17" s="39"/>
      <c r="BH17" s="39"/>
      <c r="BJ17" s="919" t="e">
        <f ca="1">IF(OR(BG22="",BK22=""),"",IF(BG22&gt;BK22,BG32,BK32))</f>
        <v>#N/A</v>
      </c>
      <c r="BL17" s="48"/>
    </row>
    <row r="18" spans="2:71" s="52" customFormat="1" ht="17.100000000000001" customHeight="1">
      <c r="D18" s="920"/>
      <c r="E18" s="39" t="e">
        <f ca="1">IF(ISBLANK(VLOOKUP(I19,INDIRECT(CONCATENATE(MID(I19,1,1),"トーナメント得点")),3,FALSE)),"",VLOOKUP(I19,INDIRECT(CONCATENATE(MID(I19,1,1),"トーナメント得点")),3,FALSE))</f>
        <v>#N/A</v>
      </c>
      <c r="G18" s="61"/>
      <c r="I18" s="47"/>
      <c r="M18" s="39" t="e">
        <f ca="1">IF(ISBLANK(VLOOKUP(I19,INDIRECT(CONCATENATE(MID(I19,1,1),"トーナメント得点")),6,FALSE)),"",VLOOKUP(I19,INDIRECT(CONCATENATE(MID(I19,1,1),"トーナメント得点")),6,FALSE))</f>
        <v>#N/A</v>
      </c>
      <c r="N18" s="919"/>
      <c r="R18" s="47"/>
      <c r="T18" s="920"/>
      <c r="U18" s="39" t="e">
        <f ca="1">IF(ISBLANK(VLOOKUP(Y19,INDIRECT(CONCATENATE(MID(Y19,1,1),"トーナメント得点")),3,FALSE)),"",VLOOKUP(Y19,INDIRECT(CONCATENATE(MID(Y19,1,1),"トーナメント得点")),3,FALSE))</f>
        <v>#N/A</v>
      </c>
      <c r="W18" s="61"/>
      <c r="Y18" s="47"/>
      <c r="AC18" s="39" t="e">
        <f ca="1">IF(ISBLANK(VLOOKUP(Y19,INDIRECT(CONCATENATE(MID(Y19,1,1),"トーナメント得点")),6,FALSE)),"",VLOOKUP(Y19,INDIRECT(CONCATENATE(MID(Y19,1,1),"トーナメント得点")),6,FALSE))</f>
        <v>#N/A</v>
      </c>
      <c r="AD18" s="919"/>
      <c r="AF18" s="48"/>
      <c r="AJ18" s="920"/>
      <c r="AK18" s="39" t="e">
        <f ca="1">IF(ISBLANK(VLOOKUP(AO19,INDIRECT(CONCATENATE(MID(AO19,1,1),"トーナメント得点")),3,FALSE)),"",VLOOKUP(AO19,INDIRECT(CONCATENATE(MID(AO19,1,1),"トーナメント得点")),3,FALSE))</f>
        <v>#N/A</v>
      </c>
      <c r="AM18" s="61"/>
      <c r="AO18" s="47"/>
      <c r="AS18" s="39" t="e">
        <f ca="1">IF(ISBLANK(VLOOKUP(AO19,INDIRECT(CONCATENATE(MID(AO19,1,1),"トーナメント得点")),6,FALSE)),"",VLOOKUP(AO19,INDIRECT(CONCATENATE(MID(AO19,1,1),"トーナメント得点")),6,FALSE))</f>
        <v>#N/A</v>
      </c>
      <c r="AT18" s="919"/>
      <c r="AX18" s="47"/>
      <c r="AZ18" s="920"/>
      <c r="BA18" s="39" t="e">
        <f ca="1">IF(ISBLANK(VLOOKUP(BE19,INDIRECT(CONCATENATE(MID(BE19,1,1),"トーナメント得点")),3,FALSE)),"",VLOOKUP(BE19,INDIRECT(CONCATENATE(MID(BE19,1,1),"トーナメント得点")),3,FALSE))</f>
        <v>#N/A</v>
      </c>
      <c r="BC18" s="61"/>
      <c r="BE18" s="47"/>
      <c r="BI18" s="39" t="e">
        <f ca="1">IF(ISBLANK(VLOOKUP(BE19,INDIRECT(CONCATENATE(MID(BE19,1,1),"トーナメント得点")),6,FALSE)),"",VLOOKUP(BE19,INDIRECT(CONCATENATE(MID(BE19,1,1),"トーナメント得点")),6,FALSE))</f>
        <v>#N/A</v>
      </c>
      <c r="BJ18" s="919"/>
      <c r="BL18" s="48"/>
    </row>
    <row r="19" spans="2:71" s="52" customFormat="1" ht="17.100000000000001" customHeight="1">
      <c r="B19" s="47"/>
      <c r="D19" s="920"/>
      <c r="H19" s="48"/>
      <c r="I19" s="1" t="s">
        <v>201</v>
      </c>
      <c r="J19" s="47"/>
      <c r="N19" s="919"/>
      <c r="P19" s="48"/>
      <c r="R19" s="47"/>
      <c r="T19" s="920"/>
      <c r="V19" s="48"/>
      <c r="X19" s="47"/>
      <c r="Y19" s="1" t="s">
        <v>203</v>
      </c>
      <c r="AB19" s="48"/>
      <c r="AD19" s="919"/>
      <c r="AF19" s="48"/>
      <c r="AH19" s="47"/>
      <c r="AJ19" s="920"/>
      <c r="AN19" s="48"/>
      <c r="AO19" s="1" t="s">
        <v>182</v>
      </c>
      <c r="AP19" s="47"/>
      <c r="AT19" s="919"/>
      <c r="AV19" s="48"/>
      <c r="AX19" s="47"/>
      <c r="AZ19" s="920"/>
      <c r="BB19" s="48"/>
      <c r="BD19" s="47"/>
      <c r="BE19" s="1" t="s">
        <v>183</v>
      </c>
      <c r="BH19" s="48"/>
      <c r="BJ19" s="919"/>
      <c r="BL19" s="48"/>
      <c r="BN19" s="48"/>
    </row>
    <row r="20" spans="2:71" s="52" customFormat="1" ht="17.100000000000001" customHeight="1">
      <c r="B20" s="63"/>
      <c r="D20" s="920"/>
      <c r="H20" s="63"/>
      <c r="J20" s="63"/>
      <c r="N20" s="919"/>
      <c r="P20" s="63"/>
      <c r="R20" s="63"/>
      <c r="T20" s="920"/>
      <c r="V20" s="48"/>
      <c r="X20" s="63"/>
      <c r="AB20" s="48"/>
      <c r="AD20" s="919"/>
      <c r="AF20" s="48"/>
      <c r="AH20" s="63"/>
      <c r="AJ20" s="920"/>
      <c r="AN20" s="63"/>
      <c r="AP20" s="63"/>
      <c r="AT20" s="919"/>
      <c r="AV20" s="63"/>
      <c r="AX20" s="63"/>
      <c r="AZ20" s="920"/>
      <c r="BB20" s="48"/>
      <c r="BD20" s="63"/>
      <c r="BH20" s="48"/>
      <c r="BJ20" s="919"/>
      <c r="BL20" s="48"/>
      <c r="BN20" s="48"/>
    </row>
    <row r="21" spans="2:71" s="52" customFormat="1" ht="17.100000000000001" customHeight="1">
      <c r="B21" s="920" t="str">
        <f>IF(OR(B26="",D26=""),"",IF(B26&gt;D26,B32,#REF!))</f>
        <v/>
      </c>
      <c r="D21" s="920"/>
      <c r="H21" s="919" t="str">
        <f>IF(OR(F26="",H26=""),"",IF(F26&gt;H26,F32,H32))</f>
        <v/>
      </c>
      <c r="J21" s="920" t="str">
        <f>IF(OR(J26="",L26=""),"",IF(J26&gt;L26,J32,L32))</f>
        <v/>
      </c>
      <c r="N21" s="919"/>
      <c r="P21" s="919" t="str">
        <f>IF(OR(N26="",P26=""),"",IF(N26&gt;P26,O32,P32))</f>
        <v/>
      </c>
      <c r="R21" s="920" t="str">
        <f>IF(OR(R26="",T26=""),"",IF(R26&gt;T26,R32,T32))</f>
        <v/>
      </c>
      <c r="T21" s="920"/>
      <c r="V21" s="48"/>
      <c r="X21" s="919" t="str">
        <f>IF(OR(V26="",X26=""),"",IF(V26&gt;X26,V32,X32))</f>
        <v/>
      </c>
      <c r="Z21" s="920" t="str">
        <f>IF(OR(Z26="",AB26=""),"",IF(Z26&gt;AB26,Z32,AB32))</f>
        <v/>
      </c>
      <c r="AB21" s="48"/>
      <c r="AD21" s="919"/>
      <c r="AF21" s="919" t="str">
        <f>IF(OR(AD26="",AF26=""),"",IF(AD26&gt;AF26,AE32,AF32))</f>
        <v/>
      </c>
      <c r="AH21" s="920" t="str">
        <f>IF(OR(AH26="",AJ26=""),"",IF(AH26&gt;AJ26,AH32,AJ32))</f>
        <v/>
      </c>
      <c r="AJ21" s="920"/>
      <c r="AN21" s="919" t="str">
        <f>IF(OR(AL26="",AN26=""),"",IF(AL26&gt;AN26,AL32,AN32))</f>
        <v/>
      </c>
      <c r="AP21" s="920" t="str">
        <f>IF(OR(AP26="",AR26=""),"",IF(AP26&gt;AR26,AP32,AR32))</f>
        <v/>
      </c>
      <c r="AT21" s="919"/>
      <c r="AV21" s="919" t="str">
        <f>IF(OR(AT26="",AV26=""),"",IF(AT26&gt;AV26,AT32,AV32))</f>
        <v/>
      </c>
      <c r="AX21" s="920" t="str">
        <f>IF(OR(AX26="",AZ26=""),"",IF(AX26&gt;AZ26,AX32,AZ32))</f>
        <v/>
      </c>
      <c r="AZ21" s="920"/>
      <c r="BB21" s="48"/>
      <c r="BD21" s="919" t="str">
        <f>IF(OR(BB26="",BD26=""),"",IF(BB26&gt;BD26,BB32,BD32))</f>
        <v/>
      </c>
      <c r="BF21" s="920" t="str">
        <f>IF(OR(BF26="",BH26=""),"",IF(BF26&gt;BH26,BF32,BH32))</f>
        <v/>
      </c>
      <c r="BH21" s="48"/>
      <c r="BJ21" s="919"/>
      <c r="BL21" s="919" t="str">
        <f>IF(OR(BJ26="",BL26=""),"",IF(BJ26&gt;BL26,BK32,BL32))</f>
        <v/>
      </c>
      <c r="BN21" s="48"/>
    </row>
    <row r="22" spans="2:71" s="52" customFormat="1" ht="17.100000000000001" customHeight="1">
      <c r="B22" s="920"/>
      <c r="C22" s="39" t="e">
        <f ca="1">IF(ISBLANK(VLOOKUP(E23,INDIRECT(CONCATENATE(MID(E23,1,1),"トーナメント得点")),3,FALSE)),"",VLOOKUP(E23,INDIRECT(CONCATENATE(MID(E23,1,1),"トーナメント得点")),3,FALSE))</f>
        <v>#N/A</v>
      </c>
      <c r="D22" s="63"/>
      <c r="G22" s="39" t="e">
        <f ca="1">IF(ISBLANK(VLOOKUP(E23,INDIRECT(CONCATENATE(MID(E23,1,1),"トーナメント得点")),6,FALSE)),"",VLOOKUP(E23,INDIRECT(CONCATENATE(MID(E23,1,1),"トーナメント得点")),6,FALSE))</f>
        <v>#N/A</v>
      </c>
      <c r="H22" s="919"/>
      <c r="J22" s="920"/>
      <c r="K22" s="39" t="e">
        <f ca="1">IF(ISBLANK(VLOOKUP(M23,INDIRECT(CONCATENATE(MID(M23,1,1),"トーナメント得点")),3,FALSE)),"",VLOOKUP(M23,INDIRECT(CONCATENATE(MID(M23,1,1),"トーナメント得点")),3,FALSE))</f>
        <v>#N/A</v>
      </c>
      <c r="L22" s="63"/>
      <c r="O22" s="39" t="e">
        <f ca="1">IF(ISBLANK(VLOOKUP(M23,INDIRECT(CONCATENATE(MID(M23,1,1),"トーナメント得点")),6,FALSE)),"",VLOOKUP(M23,INDIRECT(CONCATENATE(MID(M23,1,1),"トーナメント得点")),6,FALSE))</f>
        <v>#N/A</v>
      </c>
      <c r="P22" s="919"/>
      <c r="R22" s="920"/>
      <c r="S22" s="39" t="e">
        <f ca="1">IF(ISBLANK(VLOOKUP(U23,INDIRECT(CONCATENATE(MID(U23,1,1),"トーナメント得点")),3,FALSE)),"",VLOOKUP(U23,INDIRECT(CONCATENATE(MID(U23,1,1),"トーナメント得点")),3,FALSE))</f>
        <v>#N/A</v>
      </c>
      <c r="T22" s="63"/>
      <c r="W22" s="39" t="e">
        <f ca="1">IF(ISBLANK(VLOOKUP(U23,INDIRECT(CONCATENATE(MID(U23,1,1),"トーナメント得点")),6,FALSE)),"",VLOOKUP(U23,INDIRECT(CONCATENATE(MID(U23,1,1),"トーナメント得点")),6,FALSE))</f>
        <v>#N/A</v>
      </c>
      <c r="X22" s="919"/>
      <c r="Z22" s="920"/>
      <c r="AA22" s="39" t="e">
        <f ca="1">IF(ISBLANK(VLOOKUP(AC23,INDIRECT(CONCATENATE(MID(AC23,1,1),"トーナメント得点")),3,FALSE)),"",VLOOKUP(AC23,INDIRECT(CONCATENATE(MID(AC23,1,1),"トーナメント得点")),3,FALSE))</f>
        <v>#N/A</v>
      </c>
      <c r="AB22" s="63"/>
      <c r="AE22" s="39" t="e">
        <f ca="1">IF(ISBLANK(VLOOKUP(AC23,INDIRECT(CONCATENATE(MID(AC23,1,1),"トーナメント得点")),6,FALSE)),"",VLOOKUP(AC23,INDIRECT(CONCATENATE(MID(AC23,1,1),"トーナメント得点")),6,FALSE))</f>
        <v>#N/A</v>
      </c>
      <c r="AF22" s="919"/>
      <c r="AH22" s="920"/>
      <c r="AI22" s="39" t="e">
        <f ca="1">IF(ISBLANK(VLOOKUP(AK23,INDIRECT(CONCATENATE(MID(AK23,1,1),"トーナメント得点")),3,FALSE)),"",VLOOKUP(AK23,INDIRECT(CONCATENATE(MID(AK23,1,1),"トーナメント得点")),3,FALSE))</f>
        <v>#N/A</v>
      </c>
      <c r="AJ22" s="63"/>
      <c r="AM22" s="39" t="e">
        <f ca="1">IF(ISBLANK(VLOOKUP(AK23,INDIRECT(CONCATENATE(MID(AK23,1,1),"トーナメント得点")),6,FALSE)),"",VLOOKUP(AK23,INDIRECT(CONCATENATE(MID(AK23,1,1),"トーナメント得点")),6,FALSE))</f>
        <v>#N/A</v>
      </c>
      <c r="AN22" s="919"/>
      <c r="AP22" s="920"/>
      <c r="AQ22" s="39" t="e">
        <f ca="1">IF(ISBLANK(VLOOKUP(AS23,INDIRECT(CONCATENATE(MID(AS23,1,1),"トーナメント得点")),3,FALSE)),"",VLOOKUP(AS23,INDIRECT(CONCATENATE(MID(AS23,1,1),"トーナメント得点")),3,FALSE))</f>
        <v>#N/A</v>
      </c>
      <c r="AR22" s="63"/>
      <c r="AU22" s="39" t="e">
        <f ca="1">IF(ISBLANK(VLOOKUP(AS23,INDIRECT(CONCATENATE(MID(AS23,1,1),"トーナメント得点")),6,FALSE)),"",VLOOKUP(AS23,INDIRECT(CONCATENATE(MID(AS23,1,1),"トーナメント得点")),6,FALSE))</f>
        <v>#N/A</v>
      </c>
      <c r="AV22" s="919"/>
      <c r="AX22" s="920"/>
      <c r="AY22" s="39" t="e">
        <f ca="1">IF(ISBLANK(VLOOKUP(BA23,INDIRECT(CONCATENATE(MID(BA23,1,1),"トーナメント得点")),3,FALSE)),"",VLOOKUP(BA23,INDIRECT(CONCATENATE(MID(BA23,1,1),"トーナメント得点")),3,FALSE))</f>
        <v>#N/A</v>
      </c>
      <c r="AZ22" s="63"/>
      <c r="BC22" s="39" t="e">
        <f ca="1">IF(ISBLANK(VLOOKUP(BA23,INDIRECT(CONCATENATE(MID(BA23,1,1),"トーナメント得点")),6,FALSE)),"",VLOOKUP(BA23,INDIRECT(CONCATENATE(MID(BA23,1,1),"トーナメント得点")),6,FALSE))</f>
        <v>#N/A</v>
      </c>
      <c r="BD22" s="919"/>
      <c r="BF22" s="920"/>
      <c r="BG22" s="39" t="e">
        <f ca="1">IF(ISBLANK(VLOOKUP(BI23,INDIRECT(CONCATENATE(MID(BI23,1,1),"トーナメント得点")),3,FALSE)),"",VLOOKUP(BI23,INDIRECT(CONCATENATE(MID(BI23,1,1),"トーナメント得点")),3,FALSE))</f>
        <v>#N/A</v>
      </c>
      <c r="BH22" s="63"/>
      <c r="BK22" s="39" t="e">
        <f ca="1">IF(ISBLANK(VLOOKUP(BI23,INDIRECT(CONCATENATE(MID(BI23,1,1),"トーナメント得点")),6,FALSE)),"",VLOOKUP(BI23,INDIRECT(CONCATENATE(MID(BI23,1,1),"トーナメント得点")),6,FALSE))</f>
        <v>#N/A</v>
      </c>
      <c r="BL22" s="919"/>
      <c r="BN22" s="48"/>
    </row>
    <row r="23" spans="2:71" s="52" customFormat="1" ht="17.100000000000001" customHeight="1">
      <c r="B23" s="920"/>
      <c r="C23" s="64"/>
      <c r="D23" s="63"/>
      <c r="E23" s="1" t="s">
        <v>8</v>
      </c>
      <c r="H23" s="919"/>
      <c r="J23" s="920"/>
      <c r="M23" s="1" t="s">
        <v>14</v>
      </c>
      <c r="N23" s="63"/>
      <c r="P23" s="919"/>
      <c r="R23" s="920"/>
      <c r="S23" s="61"/>
      <c r="U23" s="1" t="s">
        <v>87</v>
      </c>
      <c r="V23" s="48"/>
      <c r="X23" s="919"/>
      <c r="Z23" s="920"/>
      <c r="AA23" s="61"/>
      <c r="AB23" s="63"/>
      <c r="AC23" s="1" t="s">
        <v>206</v>
      </c>
      <c r="AD23" s="48"/>
      <c r="AE23" s="61"/>
      <c r="AF23" s="919"/>
      <c r="AH23" s="920"/>
      <c r="AI23" s="64"/>
      <c r="AJ23" s="63"/>
      <c r="AK23" s="1" t="s">
        <v>16</v>
      </c>
      <c r="AN23" s="919"/>
      <c r="AP23" s="920"/>
      <c r="AS23" s="1" t="s">
        <v>13</v>
      </c>
      <c r="AT23" s="63"/>
      <c r="AV23" s="919"/>
      <c r="AX23" s="920"/>
      <c r="AY23" s="61"/>
      <c r="BA23" s="1" t="s">
        <v>88</v>
      </c>
      <c r="BB23" s="48"/>
      <c r="BD23" s="919"/>
      <c r="BF23" s="920"/>
      <c r="BG23" s="61"/>
      <c r="BH23" s="63"/>
      <c r="BI23" s="1" t="s">
        <v>181</v>
      </c>
      <c r="BJ23" s="48"/>
      <c r="BK23" s="61"/>
      <c r="BL23" s="919"/>
      <c r="BN23" s="48"/>
    </row>
    <row r="24" spans="2:71" s="52" customFormat="1" ht="17.100000000000001" customHeight="1">
      <c r="B24" s="920"/>
      <c r="H24" s="919"/>
      <c r="J24" s="920"/>
      <c r="P24" s="919"/>
      <c r="R24" s="920"/>
      <c r="V24" s="48"/>
      <c r="X24" s="919"/>
      <c r="Z24" s="920"/>
      <c r="AD24" s="48"/>
      <c r="AF24" s="919"/>
      <c r="AH24" s="920"/>
      <c r="AN24" s="919"/>
      <c r="AP24" s="920"/>
      <c r="AV24" s="919"/>
      <c r="AX24" s="920"/>
      <c r="BB24" s="48"/>
      <c r="BD24" s="919"/>
      <c r="BF24" s="920"/>
      <c r="BJ24" s="48"/>
      <c r="BL24" s="919"/>
      <c r="BN24" s="65"/>
    </row>
    <row r="25" spans="2:71" s="52" customFormat="1" ht="17.100000000000001" customHeight="1">
      <c r="B25" s="920"/>
      <c r="H25" s="919"/>
      <c r="J25" s="920"/>
      <c r="P25" s="919"/>
      <c r="R25" s="920"/>
      <c r="X25" s="919"/>
      <c r="Z25" s="920"/>
      <c r="AF25" s="919"/>
      <c r="AH25" s="920"/>
      <c r="AN25" s="919"/>
      <c r="AP25" s="920"/>
      <c r="AV25" s="919"/>
      <c r="AX25" s="920"/>
      <c r="BD25" s="919"/>
      <c r="BF25" s="920"/>
      <c r="BL25" s="919"/>
      <c r="BN25" s="65"/>
    </row>
    <row r="26" spans="2:71" s="52" customFormat="1" ht="17.100000000000001" customHeight="1">
      <c r="B26" s="39"/>
      <c r="C26" s="62"/>
      <c r="D26" s="39"/>
      <c r="E26" s="39"/>
      <c r="F26" s="39"/>
      <c r="G26" s="62"/>
      <c r="H26" s="39"/>
      <c r="I26" s="39"/>
      <c r="J26" s="39"/>
      <c r="K26" s="62"/>
      <c r="L26" s="39"/>
      <c r="M26" s="39"/>
      <c r="N26" s="39"/>
      <c r="O26" s="62"/>
      <c r="P26" s="39"/>
      <c r="Q26" s="61"/>
      <c r="R26" s="39"/>
      <c r="S26" s="39"/>
      <c r="T26" s="39"/>
      <c r="U26" s="62"/>
      <c r="V26" s="39"/>
      <c r="W26" s="62"/>
      <c r="X26" s="39"/>
      <c r="Y26" s="62"/>
      <c r="Z26" s="39"/>
      <c r="AA26" s="39"/>
      <c r="AB26" s="39"/>
      <c r="AC26" s="62"/>
      <c r="AD26" s="39"/>
      <c r="AE26" s="62"/>
      <c r="AF26" s="39"/>
      <c r="AH26" s="39"/>
      <c r="AI26" s="62"/>
      <c r="AJ26" s="39"/>
      <c r="AK26" s="39"/>
      <c r="AL26" s="39"/>
      <c r="AM26" s="62"/>
      <c r="AN26" s="39"/>
      <c r="AO26" s="39"/>
      <c r="AP26" s="39"/>
      <c r="AQ26" s="62"/>
      <c r="AR26" s="39"/>
      <c r="AS26" s="39"/>
      <c r="AT26" s="39"/>
      <c r="AU26" s="62"/>
      <c r="AV26" s="39"/>
      <c r="AW26" s="61"/>
      <c r="AX26" s="39"/>
      <c r="AY26" s="39"/>
      <c r="AZ26" s="39"/>
      <c r="BA26" s="62"/>
      <c r="BB26" s="39"/>
      <c r="BC26" s="62"/>
      <c r="BD26" s="39"/>
      <c r="BE26" s="62"/>
      <c r="BF26" s="39"/>
      <c r="BG26" s="39"/>
      <c r="BH26" s="39"/>
      <c r="BI26" s="62"/>
      <c r="BJ26" s="39"/>
      <c r="BK26" s="62"/>
      <c r="BL26" s="39"/>
      <c r="BM26" s="62"/>
      <c r="BN26" s="65"/>
    </row>
    <row r="27" spans="2:71" s="39" customFormat="1" ht="17.100000000000001" customHeight="1">
      <c r="C27" s="62"/>
      <c r="G27" s="62"/>
      <c r="K27" s="62"/>
      <c r="O27" s="1"/>
      <c r="Q27" s="66"/>
      <c r="S27" s="62"/>
      <c r="U27" s="66"/>
      <c r="W27" s="62"/>
      <c r="Y27" s="66"/>
      <c r="AA27" s="62"/>
      <c r="AC27" s="66"/>
      <c r="AE27" s="1"/>
      <c r="AI27" s="62"/>
      <c r="AM27" s="1"/>
      <c r="AQ27" s="62"/>
      <c r="AU27" s="62"/>
      <c r="AW27" s="66"/>
      <c r="AY27" s="62"/>
      <c r="BA27" s="66"/>
      <c r="BC27" s="62"/>
      <c r="BE27" s="66"/>
      <c r="BG27" s="62"/>
      <c r="BI27" s="66"/>
      <c r="BK27" s="1"/>
      <c r="BM27" s="66"/>
      <c r="BN27" s="65"/>
    </row>
    <row r="28" spans="2:71" s="52" customFormat="1" ht="10.5">
      <c r="C28" s="63"/>
      <c r="G28" s="63"/>
      <c r="K28" s="63"/>
      <c r="Q28" s="63"/>
      <c r="U28" s="63"/>
      <c r="Y28" s="63"/>
      <c r="AC28" s="63"/>
      <c r="AI28" s="63"/>
      <c r="AM28" s="63"/>
      <c r="AQ28" s="63"/>
      <c r="AU28" s="63"/>
      <c r="AW28" s="63"/>
      <c r="BA28" s="63"/>
      <c r="BE28" s="63"/>
      <c r="BI28" s="63"/>
      <c r="BM28" s="63"/>
    </row>
    <row r="29" spans="2:71" s="67" customFormat="1" ht="10.5" hidden="1">
      <c r="C29" s="68" t="s">
        <v>149</v>
      </c>
      <c r="G29" s="68" t="s">
        <v>149</v>
      </c>
      <c r="H29" s="69"/>
      <c r="K29" s="68" t="s">
        <v>149</v>
      </c>
      <c r="O29" s="68" t="s">
        <v>149</v>
      </c>
      <c r="Q29" s="69"/>
      <c r="S29" s="68" t="s">
        <v>149</v>
      </c>
      <c r="W29" s="68" t="s">
        <v>149</v>
      </c>
      <c r="X29" s="69"/>
      <c r="AA29" s="68" t="s">
        <v>149</v>
      </c>
      <c r="AE29" s="68" t="s">
        <v>149</v>
      </c>
      <c r="AI29" s="68" t="s">
        <v>149</v>
      </c>
      <c r="AM29" s="68" t="s">
        <v>149</v>
      </c>
      <c r="AQ29" s="68" t="s">
        <v>149</v>
      </c>
      <c r="AU29" s="68" t="s">
        <v>149</v>
      </c>
      <c r="AV29" s="69"/>
      <c r="AW29" s="69"/>
      <c r="AY29" s="68" t="s">
        <v>149</v>
      </c>
      <c r="BC29" s="68" t="s">
        <v>149</v>
      </c>
      <c r="BD29" s="69"/>
      <c r="BG29" s="68" t="s">
        <v>149</v>
      </c>
      <c r="BK29" s="68" t="s">
        <v>149</v>
      </c>
      <c r="BM29" s="69"/>
    </row>
    <row r="30" spans="2:71" s="52" customFormat="1" ht="10.5" hidden="1">
      <c r="C30" s="70" t="s">
        <v>71</v>
      </c>
      <c r="G30" s="70" t="s">
        <v>478</v>
      </c>
      <c r="H30" s="63"/>
      <c r="K30" s="70" t="s">
        <v>73</v>
      </c>
      <c r="O30" s="70" t="s">
        <v>74</v>
      </c>
      <c r="Q30" s="63"/>
      <c r="S30" s="70" t="s">
        <v>212</v>
      </c>
      <c r="U30" s="63"/>
      <c r="V30" s="63"/>
      <c r="W30" s="70" t="s">
        <v>479</v>
      </c>
      <c r="Y30" s="63"/>
      <c r="AA30" s="70" t="s">
        <v>213</v>
      </c>
      <c r="AC30" s="63"/>
      <c r="AE30" s="70" t="s">
        <v>214</v>
      </c>
      <c r="AI30" s="70" t="s">
        <v>215</v>
      </c>
      <c r="AM30" s="70" t="s">
        <v>480</v>
      </c>
      <c r="AQ30" s="70" t="s">
        <v>372</v>
      </c>
      <c r="AU30" s="70" t="s">
        <v>373</v>
      </c>
      <c r="AV30" s="63"/>
      <c r="AW30" s="63"/>
      <c r="AY30" s="70" t="s">
        <v>374</v>
      </c>
      <c r="BA30" s="63"/>
      <c r="BB30" s="63"/>
      <c r="BC30" s="70" t="s">
        <v>481</v>
      </c>
      <c r="BE30" s="63"/>
      <c r="BG30" s="70" t="s">
        <v>476</v>
      </c>
      <c r="BI30" s="63"/>
      <c r="BK30" s="70" t="s">
        <v>477</v>
      </c>
      <c r="BM30" s="63"/>
    </row>
    <row r="31" spans="2:71" s="52" customFormat="1" ht="10.5">
      <c r="C31" s="72"/>
      <c r="G31" s="72"/>
      <c r="H31" s="63"/>
      <c r="K31" s="72"/>
      <c r="O31" s="72"/>
      <c r="Q31" s="63"/>
      <c r="S31" s="72"/>
      <c r="U31" s="63"/>
      <c r="V31" s="63"/>
      <c r="W31" s="72"/>
      <c r="Y31" s="63"/>
      <c r="AA31" s="72"/>
      <c r="AC31" s="63"/>
      <c r="AE31" s="72"/>
      <c r="AI31" s="72"/>
      <c r="AM31" s="72"/>
      <c r="AQ31" s="72"/>
      <c r="AU31" s="72"/>
      <c r="AV31" s="63"/>
      <c r="AW31" s="63"/>
      <c r="AY31" s="72"/>
      <c r="BA31" s="63"/>
      <c r="BB31" s="63"/>
      <c r="BC31" s="72"/>
      <c r="BE31" s="63"/>
      <c r="BG31" s="72"/>
      <c r="BI31" s="63"/>
      <c r="BK31" s="72"/>
      <c r="BM31" s="63"/>
    </row>
    <row r="32" spans="2:71" s="131" customFormat="1" ht="58.5">
      <c r="C32" s="132" t="e">
        <f ca="1">IF(COUNTBLANK(INDIRECT(CONCATENATE(C29,"抽選")))&gt;0,CONCATENATE(C29,"チーム　",C30),INDEX(INDIRECT(CONCATENATE(C29,"チーム")),MATCH(C30,INDIRECT(CONCATENATE(C29,"抽選")),0)))</f>
        <v>#N/A</v>
      </c>
      <c r="G32" s="132" t="e">
        <f ca="1">IF(COUNTBLANK(INDIRECT(CONCATENATE(G29,"抽選")))&gt;0,CONCATENATE(G29,"チーム　",G30),INDEX(INDIRECT(CONCATENATE(G29,"チーム")),MATCH(G30,INDIRECT(CONCATENATE(G29,"抽選")),0)))</f>
        <v>#N/A</v>
      </c>
      <c r="K32" s="132" t="e">
        <f ca="1">IF(COUNTBLANK(INDIRECT(CONCATENATE(K29,"抽選")))&gt;0,CONCATENATE(K29,"チーム　",K30),INDEX(INDIRECT(CONCATENATE(K29,"チーム")),MATCH(K30,INDIRECT(CONCATENATE(K29,"抽選")),0)))</f>
        <v>#N/A</v>
      </c>
      <c r="O32" s="132" t="e">
        <f ca="1">IF(COUNTBLANK(INDIRECT(CONCATENATE(O29,"抽選")))&gt;0,CONCATENATE(O29,"チーム　",O30),INDEX(INDIRECT(CONCATENATE(O29,"チーム")),MATCH(O30,INDIRECT(CONCATENATE(O29,"抽選")),0)))</f>
        <v>#N/A</v>
      </c>
      <c r="S32" s="132" t="e">
        <f ca="1">IF(COUNTBLANK(INDIRECT(CONCATENATE(S29,"抽選")))&gt;0,CONCATENATE(S29,"チーム　",S30),INDEX(INDIRECT(CONCATENATE(S29,"チーム")),MATCH(S30,INDIRECT(CONCATENATE(S29,"抽選")),0)))</f>
        <v>#N/A</v>
      </c>
      <c r="W32" s="132" t="e">
        <f ca="1">IF(COUNTBLANK(INDIRECT(CONCATENATE(W29,"抽選")))&gt;0,CONCATENATE(W29,"チーム　",W30),INDEX(INDIRECT(CONCATENATE(W29,"チーム")),MATCH(W30,INDIRECT(CONCATENATE(W29,"抽選")),0)))</f>
        <v>#N/A</v>
      </c>
      <c r="AA32" s="132" t="e">
        <f ca="1">IF(COUNTBLANK(INDIRECT(CONCATENATE(AA29,"抽選")))&gt;0,CONCATENATE(AA29,"チーム　",AA30),INDEX(INDIRECT(CONCATENATE(AA29,"チーム")),MATCH(AA30,INDIRECT(CONCATENATE(AA29,"抽選")),0)))</f>
        <v>#N/A</v>
      </c>
      <c r="AE32" s="132" t="e">
        <f ca="1">IF(COUNTBLANK(INDIRECT(CONCATENATE(AE29,"抽選")))&gt;0,CONCATENATE(AE29,"チーム　",AE30),INDEX(INDIRECT(CONCATENATE(AE29,"チーム")),MATCH(AE30,INDIRECT(CONCATENATE(AE29,"抽選")),0)))</f>
        <v>#N/A</v>
      </c>
      <c r="AI32" s="132" t="e">
        <f ca="1">IF(COUNTBLANK(INDIRECT(CONCATENATE(AI29,"抽選")))&gt;0,CONCATENATE(AI29,"チーム　",AI30),INDEX(INDIRECT(CONCATENATE(AI29,"チーム")),MATCH(AI30,INDIRECT(CONCATENATE(AI29,"抽選")),0)))</f>
        <v>#N/A</v>
      </c>
      <c r="AM32" s="132" t="e">
        <f ca="1">IF(COUNTBLANK(INDIRECT(CONCATENATE(AM29,"抽選")))&gt;0,CONCATENATE(AM29,"チーム　",AM30),INDEX(INDIRECT(CONCATENATE(AM29,"チーム")),MATCH(AM30,INDIRECT(CONCATENATE(AM29,"抽選")),0)))</f>
        <v>#N/A</v>
      </c>
      <c r="AQ32" s="132" t="e">
        <f ca="1">IF(COUNTBLANK(INDIRECT(CONCATENATE(AQ29,"抽選")))&gt;0,CONCATENATE(AQ29,"チーム　",AQ30),INDEX(INDIRECT(CONCATENATE(AQ29,"チーム")),MATCH(AQ30,INDIRECT(CONCATENATE(AQ29,"抽選")),0)))</f>
        <v>#N/A</v>
      </c>
      <c r="AU32" s="132" t="e">
        <f ca="1">IF(COUNTBLANK(INDIRECT(CONCATENATE(AU29,"抽選")))&gt;0,CONCATENATE(AU29,"チーム　",AU30),INDEX(INDIRECT(CONCATENATE(AU29,"チーム")),MATCH(AU30,INDIRECT(CONCATENATE(AU29,"抽選")),0)))</f>
        <v>#N/A</v>
      </c>
      <c r="AY32" s="132" t="e">
        <f ca="1">IF(COUNTBLANK(INDIRECT(CONCATENATE(AY29,"抽選")))&gt;0,CONCATENATE(AY29,"チーム　",AY30),INDEX(INDIRECT(CONCATENATE(AY29,"チーム")),MATCH(AY30,INDIRECT(CONCATENATE(AY29,"抽選")),0)))</f>
        <v>#N/A</v>
      </c>
      <c r="BC32" s="132" t="e">
        <f ca="1">IF(COUNTBLANK(INDIRECT(CONCATENATE(BC29,"抽選")))&gt;0,CONCATENATE(BC29,"チーム　",BC30),INDEX(INDIRECT(CONCATENATE(BC29,"チーム")),MATCH(BC30,INDIRECT(CONCATENATE(BC29,"抽選")),0)))</f>
        <v>#N/A</v>
      </c>
      <c r="BG32" s="132" t="e">
        <f ca="1">IF(COUNTBLANK(INDIRECT(CONCATENATE(BG29,"抽選")))&gt;0,CONCATENATE(BG29,"チーム　",BG30),INDEX(INDIRECT(CONCATENATE(BG29,"チーム")),MATCH(BG30,INDIRECT(CONCATENATE(BG29,"抽選")),0)))</f>
        <v>#N/A</v>
      </c>
      <c r="BK32" s="132" t="e">
        <f ca="1">IF(COUNTBLANK(INDIRECT(CONCATENATE(BK29,"抽選")))&gt;0,CONCATENATE(BK29,"チーム　",BK30),INDEX(INDIRECT(CONCATENATE(BK29,"チーム")),MATCH(BK30,INDIRECT(CONCATENATE(BK29,"抽選")),0)))</f>
        <v>#N/A</v>
      </c>
      <c r="BR32" s="134"/>
      <c r="BS32" s="134"/>
    </row>
    <row r="33" spans="1:71" s="73" customFormat="1">
      <c r="BR33" s="74"/>
      <c r="BS33" s="74"/>
    </row>
    <row r="34" spans="1:71" s="56" customFormat="1" ht="10.5">
      <c r="A34" s="52"/>
      <c r="B34" s="52"/>
      <c r="C34" s="52"/>
      <c r="D34" s="52"/>
      <c r="E34" s="52"/>
      <c r="F34" s="52"/>
      <c r="G34" s="52"/>
      <c r="H34" s="123"/>
      <c r="I34" s="52"/>
      <c r="J34" s="52"/>
      <c r="K34" s="52"/>
      <c r="L34" s="52"/>
      <c r="M34" s="52"/>
      <c r="N34" s="52"/>
      <c r="O34" s="52"/>
      <c r="P34" s="52"/>
      <c r="Q34" s="52"/>
      <c r="R34" s="52"/>
      <c r="S34" s="52"/>
      <c r="T34" s="52"/>
      <c r="U34" s="52"/>
      <c r="V34" s="52"/>
      <c r="W34" s="52"/>
      <c r="X34" s="52"/>
      <c r="Y34" s="52"/>
      <c r="Z34" s="123"/>
      <c r="AA34" s="52"/>
      <c r="AB34" s="52"/>
      <c r="AC34" s="52"/>
      <c r="AD34" s="52"/>
      <c r="AE34" s="52"/>
      <c r="AF34" s="52"/>
      <c r="AG34" s="52"/>
      <c r="AH34" s="52"/>
      <c r="AI34" s="52"/>
      <c r="AJ34" s="52"/>
      <c r="AK34" s="52"/>
      <c r="AL34" s="52"/>
      <c r="AM34" s="52"/>
      <c r="AN34" s="123"/>
      <c r="AO34" s="52"/>
      <c r="AP34" s="52"/>
      <c r="AQ34" s="52"/>
      <c r="AR34" s="52"/>
      <c r="AS34" s="52"/>
      <c r="AT34" s="52"/>
      <c r="AU34" s="52"/>
      <c r="AV34" s="52"/>
      <c r="AW34" s="52"/>
      <c r="AX34" s="52"/>
      <c r="AY34" s="52"/>
      <c r="AZ34" s="52"/>
      <c r="BA34" s="52"/>
      <c r="BB34" s="52"/>
      <c r="BC34" s="52"/>
      <c r="BD34" s="52"/>
      <c r="BE34" s="52"/>
      <c r="BF34" s="123"/>
      <c r="BG34" s="52"/>
      <c r="BH34" s="52"/>
      <c r="BI34" s="52"/>
      <c r="BJ34" s="52"/>
      <c r="BK34" s="52"/>
      <c r="BL34" s="52"/>
      <c r="BM34" s="58"/>
      <c r="BN34" s="58"/>
      <c r="BR34" s="75"/>
      <c r="BS34" s="75"/>
    </row>
    <row r="35" spans="1:71" s="52" customFormat="1" ht="10.5">
      <c r="G35" s="47"/>
      <c r="H35" s="123"/>
      <c r="I35" s="39"/>
      <c r="W35" s="48"/>
      <c r="Y35" s="39"/>
      <c r="Z35" s="123"/>
      <c r="AM35" s="47"/>
      <c r="AN35" s="123"/>
      <c r="AO35" s="39"/>
      <c r="BC35" s="48"/>
      <c r="BE35" s="39"/>
      <c r="BF35" s="123"/>
      <c r="BR35" s="61"/>
      <c r="BS35" s="61"/>
    </row>
    <row r="36" spans="1:71" s="52" customFormat="1" ht="10.5">
      <c r="B36" s="56"/>
      <c r="G36" s="47"/>
      <c r="H36" s="123"/>
      <c r="I36" s="47"/>
      <c r="R36" s="56"/>
      <c r="W36" s="48"/>
      <c r="Y36" s="48"/>
      <c r="Z36" s="123"/>
      <c r="AH36" s="56"/>
      <c r="AM36" s="47"/>
      <c r="AN36" s="123"/>
      <c r="AO36" s="47"/>
      <c r="AX36" s="56"/>
      <c r="BC36" s="48"/>
      <c r="BE36" s="48"/>
      <c r="BF36" s="123"/>
      <c r="BR36" s="61"/>
      <c r="BS36" s="61"/>
    </row>
    <row r="37" spans="1:71" s="52" customFormat="1" ht="21">
      <c r="A37" s="973" t="str">
        <f>CONCATENATE(参加チーム!D1," ガールズ　交流 トーナメント 表")</f>
        <v>市民総体 第13回豊田市ドッジボール協会長杯（第17回豊田市小学生ドッジボール大会） ガールズ　交流 トーナメント 表</v>
      </c>
      <c r="B37" s="973"/>
      <c r="C37" s="973"/>
      <c r="D37" s="973"/>
      <c r="E37" s="973"/>
      <c r="F37" s="973"/>
      <c r="G37" s="973"/>
      <c r="H37" s="973"/>
      <c r="I37" s="973"/>
      <c r="J37" s="973"/>
      <c r="K37" s="973"/>
      <c r="L37" s="973"/>
      <c r="M37" s="973"/>
      <c r="N37" s="973"/>
      <c r="O37" s="973"/>
      <c r="P37" s="973"/>
      <c r="Q37" s="973"/>
      <c r="R37" s="973"/>
      <c r="S37" s="973"/>
      <c r="T37" s="973"/>
      <c r="U37" s="973"/>
      <c r="V37" s="973"/>
      <c r="W37" s="973"/>
      <c r="X37" s="973"/>
      <c r="Y37" s="973"/>
      <c r="Z37" s="973"/>
      <c r="AA37" s="973"/>
      <c r="AB37" s="973"/>
      <c r="AC37" s="973"/>
      <c r="AD37" s="973"/>
      <c r="AE37" s="973"/>
      <c r="AF37" s="973"/>
      <c r="AG37" s="973"/>
      <c r="AH37" s="973"/>
      <c r="AI37" s="973"/>
      <c r="AJ37" s="973"/>
      <c r="AK37" s="973"/>
      <c r="AL37" s="973"/>
      <c r="AM37" s="973"/>
      <c r="AN37" s="973"/>
      <c r="AO37" s="973"/>
      <c r="AP37" s="973"/>
      <c r="AQ37" s="973"/>
      <c r="AR37" s="973"/>
      <c r="AS37" s="973"/>
      <c r="AT37" s="973"/>
      <c r="AU37" s="973"/>
      <c r="AV37" s="973"/>
      <c r="AW37" s="973"/>
      <c r="AX37" s="973"/>
      <c r="AY37" s="973"/>
      <c r="AZ37" s="973"/>
      <c r="BA37" s="973"/>
      <c r="BB37" s="973"/>
      <c r="BC37" s="973"/>
      <c r="BD37" s="973"/>
      <c r="BE37" s="973"/>
      <c r="BF37" s="973"/>
      <c r="BG37" s="973"/>
      <c r="BH37" s="973"/>
      <c r="BI37" s="973"/>
      <c r="BJ37" s="973"/>
      <c r="BK37" s="973"/>
      <c r="BL37" s="973"/>
      <c r="BM37" s="5"/>
      <c r="BR37" s="61"/>
      <c r="BS37" s="61"/>
    </row>
    <row r="38" spans="1:71" s="52" customFormat="1" ht="21">
      <c r="A38" s="2"/>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919"/>
      <c r="AB38" s="40"/>
      <c r="AC38" s="40"/>
      <c r="AD38" s="40"/>
      <c r="AE38" s="40"/>
      <c r="AF38" s="40"/>
      <c r="AG38" s="40"/>
      <c r="AH38" s="40"/>
      <c r="AI38" s="123"/>
      <c r="AJ38" s="40"/>
      <c r="AK38" s="40"/>
      <c r="AL38" s="40"/>
      <c r="AM38" s="4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5"/>
      <c r="BR38" s="61"/>
      <c r="BS38" s="61"/>
    </row>
    <row r="39" spans="1:71" s="56" customFormat="1" ht="21">
      <c r="A39" s="36"/>
      <c r="B39" s="36"/>
      <c r="C39" s="36"/>
      <c r="D39" s="36"/>
      <c r="E39" s="36"/>
      <c r="F39" s="30"/>
      <c r="G39" s="30"/>
      <c r="H39" s="30"/>
      <c r="I39" s="30"/>
      <c r="J39" s="30"/>
      <c r="K39" s="30"/>
      <c r="L39" s="30"/>
      <c r="M39" s="30"/>
      <c r="N39" s="30"/>
      <c r="O39" s="30"/>
      <c r="P39" s="30"/>
      <c r="Q39" s="30"/>
      <c r="R39" s="30"/>
      <c r="S39" s="30"/>
      <c r="T39" s="30"/>
      <c r="U39" s="30"/>
      <c r="V39" s="30"/>
      <c r="W39" s="30"/>
      <c r="X39" s="30"/>
      <c r="Y39" s="30"/>
      <c r="Z39" s="53"/>
      <c r="AA39" s="919"/>
      <c r="AB39" s="40"/>
      <c r="AC39" s="40"/>
      <c r="AD39" s="972" t="e">
        <f ca="1">IF(OR(Q42="",AW42=""),"",IF(Q42&gt;AW42,O43,AY43))</f>
        <v>#N/A</v>
      </c>
      <c r="AE39" s="972"/>
      <c r="AF39" s="972"/>
      <c r="AG39" s="972"/>
      <c r="AH39" s="972"/>
      <c r="AI39" s="972"/>
      <c r="AJ39" s="972"/>
      <c r="AK39" s="40"/>
      <c r="AL39" s="40"/>
      <c r="AM39" s="4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5"/>
      <c r="BN39" s="58"/>
      <c r="BR39" s="75"/>
      <c r="BS39" s="75"/>
    </row>
    <row r="40" spans="1:71" s="56" customFormat="1" ht="21">
      <c r="A40" s="2"/>
      <c r="B40" s="30"/>
      <c r="C40" s="30"/>
      <c r="D40" s="30"/>
      <c r="E40" s="30"/>
      <c r="F40" s="30"/>
      <c r="G40" s="30"/>
      <c r="H40" s="30"/>
      <c r="I40" s="30"/>
      <c r="J40" s="30"/>
      <c r="K40" s="30"/>
      <c r="L40" s="30"/>
      <c r="M40" s="30"/>
      <c r="N40" s="30"/>
      <c r="O40" s="30"/>
      <c r="P40" s="30"/>
      <c r="Q40" s="30"/>
      <c r="R40" s="30"/>
      <c r="S40" s="30"/>
      <c r="T40" s="30"/>
      <c r="U40" s="30"/>
      <c r="V40" s="30"/>
      <c r="W40" s="30"/>
      <c r="X40" s="30"/>
      <c r="Y40" s="30"/>
      <c r="Z40" s="7"/>
      <c r="AA40" s="919"/>
      <c r="AB40" s="40"/>
      <c r="AC40" s="40"/>
      <c r="AD40" s="40"/>
      <c r="AE40" s="40"/>
      <c r="AF40" s="40"/>
      <c r="AG40" s="40"/>
      <c r="AH40" s="40"/>
      <c r="AI40" s="123"/>
      <c r="AJ40" s="40"/>
      <c r="AK40" s="40"/>
      <c r="AL40" s="40"/>
      <c r="AM40" s="40"/>
      <c r="AN40" s="30"/>
      <c r="AO40" s="30"/>
      <c r="AP40" s="30"/>
      <c r="AQ40" s="30"/>
      <c r="AR40" s="30"/>
      <c r="AS40" s="30"/>
      <c r="AT40" s="30"/>
      <c r="AU40" s="30"/>
      <c r="AV40" s="30"/>
      <c r="AW40" s="30"/>
      <c r="AX40" s="30"/>
      <c r="AY40" s="30"/>
      <c r="AZ40" s="30"/>
      <c r="BA40" s="30"/>
      <c r="BB40" s="30"/>
      <c r="BC40" s="30"/>
      <c r="BD40" s="137"/>
      <c r="BE40" s="30"/>
      <c r="BF40" s="30"/>
      <c r="BG40" s="30"/>
      <c r="BH40" s="30"/>
      <c r="BI40" s="30"/>
      <c r="BJ40" s="30"/>
      <c r="BK40" s="30"/>
      <c r="BL40" s="30"/>
      <c r="BM40" s="5"/>
      <c r="BN40" s="58"/>
      <c r="BR40" s="75"/>
      <c r="BS40" s="75"/>
    </row>
    <row r="41" spans="1:71" s="56" customFormat="1" ht="10.5">
      <c r="A41" s="52"/>
      <c r="B41" s="52"/>
      <c r="C41" s="52"/>
      <c r="D41" s="52"/>
      <c r="E41" s="52"/>
      <c r="F41" s="52"/>
      <c r="G41" s="52"/>
      <c r="H41" s="52"/>
      <c r="I41" s="52"/>
      <c r="J41" s="52"/>
      <c r="K41" s="52"/>
      <c r="L41" s="52"/>
      <c r="M41" s="52"/>
      <c r="N41" s="52"/>
      <c r="O41" s="52"/>
      <c r="P41" s="52"/>
      <c r="Q41" s="39"/>
      <c r="R41" s="39"/>
      <c r="S41" s="39"/>
      <c r="T41" s="67"/>
      <c r="U41" s="52"/>
      <c r="V41" s="52"/>
      <c r="W41" s="52"/>
      <c r="X41" s="52"/>
      <c r="Y41" s="52"/>
      <c r="Z41" s="52"/>
      <c r="AA41" s="919"/>
      <c r="AB41" s="39"/>
      <c r="AC41" s="39"/>
      <c r="AD41" s="39"/>
      <c r="AE41" s="39"/>
      <c r="AF41" s="39"/>
      <c r="AG41" s="39"/>
      <c r="AH41" s="39"/>
      <c r="AI41" s="123"/>
      <c r="AJ41" s="39"/>
      <c r="AK41" s="39"/>
      <c r="AL41" s="39"/>
      <c r="AM41" s="39"/>
      <c r="AN41" s="52"/>
      <c r="AO41" s="52"/>
      <c r="AP41" s="52"/>
      <c r="AQ41" s="52"/>
      <c r="AR41" s="52"/>
      <c r="AS41" s="52"/>
      <c r="AT41" s="39"/>
      <c r="AU41" s="39"/>
      <c r="AV41" s="39"/>
      <c r="AW41" s="67"/>
      <c r="AX41" s="52"/>
      <c r="AY41" s="52"/>
      <c r="AZ41" s="52"/>
      <c r="BA41" s="52"/>
      <c r="BB41" s="52"/>
      <c r="BC41" s="52"/>
      <c r="BD41" s="52"/>
      <c r="BE41" s="52"/>
      <c r="BF41" s="52"/>
      <c r="BG41" s="52"/>
      <c r="BH41" s="52"/>
      <c r="BI41" s="52"/>
      <c r="BJ41" s="52"/>
      <c r="BK41" s="52"/>
      <c r="BL41" s="52"/>
      <c r="BM41" s="58"/>
      <c r="BN41" s="58"/>
      <c r="BR41" s="75"/>
      <c r="BS41" s="75"/>
    </row>
    <row r="42" spans="1:71" s="56" customFormat="1" ht="10.5">
      <c r="A42" s="52"/>
      <c r="B42" s="52"/>
      <c r="C42" s="52"/>
      <c r="D42" s="52"/>
      <c r="E42" s="52"/>
      <c r="F42" s="52"/>
      <c r="G42" s="52"/>
      <c r="H42" s="52"/>
      <c r="I42" s="52"/>
      <c r="J42" s="52"/>
      <c r="K42" s="52"/>
      <c r="L42" s="52"/>
      <c r="M42" s="52"/>
      <c r="N42" s="52"/>
      <c r="O42" s="52"/>
      <c r="P42" s="52"/>
      <c r="Q42" s="39" t="e">
        <f ca="1">IF(ISBLANK(VLOOKUP(AG43,INDIRECT(CONCATENATE(MID(AG43,1,1),"トーナメント得点")),3,FALSE)),"",VLOOKUP(AG43,INDIRECT(CONCATENATE(MID(AG43,1,1),"トーナメント得点")),3,FALSE))</f>
        <v>#N/A</v>
      </c>
      <c r="R42" s="76"/>
      <c r="S42" s="76"/>
      <c r="T42" s="76"/>
      <c r="U42" s="52"/>
      <c r="V42" s="52"/>
      <c r="W42" s="52"/>
      <c r="X42" s="52"/>
      <c r="Y42" s="52"/>
      <c r="Z42" s="52"/>
      <c r="AA42" s="919"/>
      <c r="AB42" s="52"/>
      <c r="AC42" s="52"/>
      <c r="AD42" s="52"/>
      <c r="AE42" s="52"/>
      <c r="AF42" s="52"/>
      <c r="AG42" s="52"/>
      <c r="AH42" s="52"/>
      <c r="AI42" s="52"/>
      <c r="AJ42" s="52"/>
      <c r="AK42" s="52"/>
      <c r="AL42" s="52"/>
      <c r="AM42" s="52"/>
      <c r="AN42" s="52"/>
      <c r="AO42" s="52"/>
      <c r="AP42" s="52"/>
      <c r="AQ42" s="52"/>
      <c r="AR42" s="52"/>
      <c r="AS42" s="52"/>
      <c r="AT42" s="76"/>
      <c r="AU42" s="76"/>
      <c r="AV42" s="76"/>
      <c r="AW42" s="39" t="e">
        <f ca="1">IF(ISBLANK(VLOOKUP(AG43,INDIRECT(CONCATENATE(MID(AG43,1,1),"トーナメント得点")),6,FALSE)),"",VLOOKUP(AG43,INDIRECT(CONCATENATE(MID(AG43,1,1),"トーナメント得点")),6,FALSE))</f>
        <v>#N/A</v>
      </c>
      <c r="AX42" s="52"/>
      <c r="AY42" s="52"/>
      <c r="AZ42" s="52"/>
      <c r="BA42" s="52"/>
      <c r="BB42" s="52"/>
      <c r="BC42" s="52"/>
      <c r="BD42" s="52"/>
      <c r="BE42" s="52"/>
      <c r="BF42" s="52"/>
      <c r="BG42" s="52"/>
      <c r="BH42" s="52"/>
      <c r="BI42" s="52"/>
      <c r="BJ42" s="52"/>
      <c r="BK42" s="52"/>
      <c r="BL42" s="52"/>
      <c r="BM42" s="58"/>
      <c r="BN42" s="58"/>
      <c r="BR42" s="75"/>
      <c r="BS42" s="75"/>
    </row>
    <row r="43" spans="1:71" s="56" customFormat="1" ht="14.25">
      <c r="A43" s="52"/>
      <c r="B43" s="52"/>
      <c r="C43" s="52"/>
      <c r="D43" s="52"/>
      <c r="E43" s="52"/>
      <c r="F43" s="52"/>
      <c r="G43" s="52"/>
      <c r="H43" s="52"/>
      <c r="I43" s="52"/>
      <c r="J43" s="52"/>
      <c r="K43" s="52"/>
      <c r="L43" s="52"/>
      <c r="M43" s="52"/>
      <c r="N43" s="52"/>
      <c r="O43" s="920" t="e">
        <f ca="1">IF(OR(I49="",Y49=""),"",IF(I49&gt;Y49,H48,Z48))</f>
        <v>#N/A</v>
      </c>
      <c r="P43" s="52"/>
      <c r="Q43" s="60"/>
      <c r="R43" s="60"/>
      <c r="S43" s="60"/>
      <c r="T43" s="61"/>
      <c r="U43" s="61"/>
      <c r="V43" s="61"/>
      <c r="W43" s="61"/>
      <c r="X43" s="61"/>
      <c r="Y43" s="61"/>
      <c r="Z43" s="61"/>
      <c r="AA43" s="61"/>
      <c r="AB43" s="61"/>
      <c r="AC43" s="61"/>
      <c r="AD43" s="61"/>
      <c r="AE43" s="61"/>
      <c r="AF43" s="61"/>
      <c r="AG43" s="971" t="s">
        <v>371</v>
      </c>
      <c r="AH43" s="971"/>
      <c r="AI43" s="61"/>
      <c r="AJ43" s="61"/>
      <c r="AK43" s="61"/>
      <c r="AL43" s="61"/>
      <c r="AM43" s="48"/>
      <c r="AR43" s="52"/>
      <c r="AS43" s="52"/>
      <c r="AT43" s="60"/>
      <c r="AU43" s="60"/>
      <c r="AV43" s="60"/>
      <c r="AW43" s="48"/>
      <c r="AX43" s="52"/>
      <c r="AY43" s="919" t="e">
        <f ca="1">IF(OR(AO49="",BE49=""),"",IF(AO49&gt;BE49,AN48,BF48))</f>
        <v>#N/A</v>
      </c>
      <c r="AZ43" s="52"/>
      <c r="BA43" s="52"/>
      <c r="BB43" s="52"/>
      <c r="BC43" s="52"/>
      <c r="BD43" s="52"/>
      <c r="BE43" s="52"/>
      <c r="BF43" s="52"/>
      <c r="BG43" s="52"/>
      <c r="BH43" s="52"/>
      <c r="BI43" s="52"/>
      <c r="BJ43" s="52"/>
      <c r="BK43" s="52"/>
      <c r="BL43" s="52"/>
      <c r="BM43" s="58"/>
      <c r="BN43" s="58"/>
      <c r="BR43" s="75"/>
      <c r="BS43" s="75"/>
    </row>
    <row r="44" spans="1:71" s="56" customFormat="1" ht="10.5">
      <c r="A44" s="52"/>
      <c r="B44" s="52"/>
      <c r="C44" s="52"/>
      <c r="D44" s="52"/>
      <c r="E44" s="52"/>
      <c r="F44" s="52"/>
      <c r="G44" s="52"/>
      <c r="H44" s="52"/>
      <c r="I44" s="52"/>
      <c r="J44" s="52"/>
      <c r="K44" s="52"/>
      <c r="L44" s="52"/>
      <c r="M44" s="52"/>
      <c r="N44" s="52"/>
      <c r="O44" s="920"/>
      <c r="P44" s="52"/>
      <c r="Q44" s="52"/>
      <c r="R44" s="52"/>
      <c r="S44" s="52"/>
      <c r="T44" s="52"/>
      <c r="U44" s="52"/>
      <c r="V44" s="52"/>
      <c r="W44" s="52"/>
      <c r="X44" s="52"/>
      <c r="Y44" s="52"/>
      <c r="Z44" s="52"/>
      <c r="AA44" s="52"/>
      <c r="AB44" s="52"/>
      <c r="AC44" s="52"/>
      <c r="AD44" s="39"/>
      <c r="AE44" s="39"/>
      <c r="AF44" s="39"/>
      <c r="AG44" s="39"/>
      <c r="AH44" s="39"/>
      <c r="AI44" s="39"/>
      <c r="AJ44" s="39"/>
      <c r="AK44" s="39"/>
      <c r="AL44" s="52"/>
      <c r="AM44" s="52"/>
      <c r="AN44" s="52"/>
      <c r="AO44" s="52"/>
      <c r="AP44" s="52"/>
      <c r="AQ44" s="52"/>
      <c r="AR44" s="52"/>
      <c r="AS44" s="52"/>
      <c r="AT44" s="52"/>
      <c r="AU44" s="52"/>
      <c r="AV44" s="52"/>
      <c r="AW44" s="52"/>
      <c r="AX44" s="52"/>
      <c r="AY44" s="919"/>
      <c r="AZ44" s="52"/>
      <c r="BA44" s="52"/>
      <c r="BB44" s="52"/>
      <c r="BC44" s="52"/>
      <c r="BD44" s="52"/>
      <c r="BE44" s="52"/>
      <c r="BF44" s="52"/>
      <c r="BG44" s="52"/>
      <c r="BH44" s="52"/>
      <c r="BI44" s="52"/>
      <c r="BJ44" s="52"/>
      <c r="BK44" s="52"/>
      <c r="BL44" s="52"/>
      <c r="BM44" s="58"/>
      <c r="BN44" s="58"/>
      <c r="BR44" s="75"/>
      <c r="BS44" s="75"/>
    </row>
    <row r="45" spans="1:71" s="56" customFormat="1" ht="10.5">
      <c r="A45" s="52"/>
      <c r="B45" s="52"/>
      <c r="C45" s="52"/>
      <c r="D45" s="52"/>
      <c r="E45" s="52"/>
      <c r="F45" s="52"/>
      <c r="G45" s="52"/>
      <c r="H45" s="52"/>
      <c r="I45" s="52"/>
      <c r="J45" s="52"/>
      <c r="K45" s="52"/>
      <c r="L45" s="52"/>
      <c r="M45" s="52"/>
      <c r="N45" s="52"/>
      <c r="O45" s="920"/>
      <c r="P45" s="52"/>
      <c r="Q45" s="52"/>
      <c r="R45" s="52"/>
      <c r="S45" s="52"/>
      <c r="T45" s="52"/>
      <c r="U45" s="52"/>
      <c r="V45" s="39"/>
      <c r="W45" s="52"/>
      <c r="X45" s="52"/>
      <c r="Y45" s="52"/>
      <c r="Z45" s="52"/>
      <c r="AA45" s="52"/>
      <c r="AB45" s="52"/>
      <c r="AC45" s="52"/>
      <c r="AD45" s="52"/>
      <c r="AE45" s="52"/>
      <c r="AF45" s="52"/>
      <c r="AG45" s="52"/>
      <c r="AH45" s="52"/>
      <c r="AI45" s="52"/>
      <c r="AJ45" s="52"/>
      <c r="AK45" s="52"/>
      <c r="AL45" s="52"/>
      <c r="AM45" s="52"/>
      <c r="AN45" s="52"/>
      <c r="AO45" s="52"/>
      <c r="AP45" s="52"/>
      <c r="AQ45" s="52"/>
      <c r="AR45" s="52"/>
      <c r="AS45" s="39"/>
      <c r="AT45" s="52"/>
      <c r="AU45" s="52"/>
      <c r="AV45" s="52"/>
      <c r="AW45" s="52"/>
      <c r="AX45" s="52"/>
      <c r="AY45" s="919"/>
      <c r="AZ45" s="52"/>
      <c r="BA45" s="52"/>
      <c r="BB45" s="52"/>
      <c r="BC45" s="52"/>
      <c r="BD45" s="52"/>
      <c r="BE45" s="52"/>
      <c r="BF45" s="52"/>
      <c r="BG45" s="52"/>
      <c r="BH45" s="52"/>
      <c r="BI45" s="52"/>
      <c r="BJ45" s="52"/>
      <c r="BK45" s="52"/>
      <c r="BL45" s="52"/>
      <c r="BM45" s="58"/>
      <c r="BN45" s="58"/>
      <c r="BR45" s="75"/>
      <c r="BS45" s="75"/>
    </row>
    <row r="46" spans="1:71" s="3" customFormat="1" ht="14.25">
      <c r="A46" s="52"/>
      <c r="B46" s="52"/>
      <c r="C46" s="52"/>
      <c r="D46" s="52"/>
      <c r="E46" s="52"/>
      <c r="F46" s="52"/>
      <c r="G46" s="52"/>
      <c r="H46" s="52"/>
      <c r="I46" s="52"/>
      <c r="J46" s="52"/>
      <c r="K46" s="52"/>
      <c r="L46" s="52"/>
      <c r="M46" s="52"/>
      <c r="N46" s="52"/>
      <c r="O46" s="920"/>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919"/>
      <c r="AZ46" s="52"/>
      <c r="BA46" s="52"/>
      <c r="BB46" s="52"/>
      <c r="BC46" s="52"/>
      <c r="BD46" s="52"/>
      <c r="BE46" s="52"/>
      <c r="BF46" s="52"/>
      <c r="BG46" s="52"/>
      <c r="BH46" s="52"/>
      <c r="BI46" s="52"/>
      <c r="BJ46" s="52"/>
      <c r="BK46" s="52"/>
      <c r="BL46" s="52"/>
      <c r="BM46" s="58"/>
      <c r="BN46" s="5"/>
      <c r="BR46" s="49"/>
      <c r="BS46" s="49"/>
    </row>
    <row r="47" spans="1:71" s="29" customFormat="1" ht="11.25">
      <c r="A47" s="52"/>
      <c r="B47" s="52"/>
      <c r="C47" s="52"/>
      <c r="D47" s="52"/>
      <c r="E47" s="52"/>
      <c r="F47" s="52"/>
      <c r="G47" s="52"/>
      <c r="H47" s="52"/>
      <c r="I47" s="52"/>
      <c r="J47" s="52"/>
      <c r="K47" s="52"/>
      <c r="L47" s="52"/>
      <c r="M47" s="52"/>
      <c r="N47" s="52"/>
      <c r="O47" s="920"/>
      <c r="P47" s="52"/>
      <c r="Q47" s="52"/>
      <c r="R47" s="39"/>
      <c r="S47" s="39"/>
      <c r="T47" s="39"/>
      <c r="U47" s="39"/>
      <c r="V47" s="39"/>
      <c r="W47" s="39"/>
      <c r="X47" s="39"/>
      <c r="Y47" s="52"/>
      <c r="Z47" s="52"/>
      <c r="AA47" s="52"/>
      <c r="AB47" s="52"/>
      <c r="AC47" s="52"/>
      <c r="AD47" s="52"/>
      <c r="AE47" s="52"/>
      <c r="AF47" s="52"/>
      <c r="AG47" s="52"/>
      <c r="AH47" s="52"/>
      <c r="AI47" s="52"/>
      <c r="AJ47" s="52"/>
      <c r="AK47" s="52"/>
      <c r="AL47" s="52"/>
      <c r="AM47" s="52"/>
      <c r="AN47" s="52"/>
      <c r="AO47" s="52"/>
      <c r="AP47" s="39"/>
      <c r="AQ47" s="39"/>
      <c r="AR47" s="39"/>
      <c r="AS47" s="39"/>
      <c r="AT47" s="39"/>
      <c r="AU47" s="39"/>
      <c r="AV47" s="39"/>
      <c r="AW47" s="52"/>
      <c r="AX47" s="52"/>
      <c r="AY47" s="919"/>
      <c r="AZ47" s="52"/>
      <c r="BA47" s="52"/>
      <c r="BB47" s="52"/>
      <c r="BC47" s="52"/>
      <c r="BD47" s="52"/>
      <c r="BE47" s="52"/>
      <c r="BF47" s="52"/>
      <c r="BG47" s="52"/>
      <c r="BH47" s="52"/>
      <c r="BI47" s="52"/>
      <c r="BJ47" s="52"/>
      <c r="BK47" s="52"/>
      <c r="BL47" s="52"/>
      <c r="BM47" s="58"/>
      <c r="BR47" s="6"/>
      <c r="BS47" s="6"/>
    </row>
    <row r="48" spans="1:71" ht="10.5">
      <c r="A48" s="52"/>
      <c r="B48" s="52"/>
      <c r="C48" s="52"/>
      <c r="D48" s="52"/>
      <c r="E48" s="52"/>
      <c r="F48" s="52"/>
      <c r="G48" s="52"/>
      <c r="H48" s="920" t="e">
        <f ca="1">IF(OR(E53="",M53=""),"",IF(E53&gt;M53,E67,N52))</f>
        <v>#N/A</v>
      </c>
      <c r="I48" s="52"/>
      <c r="J48" s="52"/>
      <c r="K48" s="52"/>
      <c r="L48" s="52"/>
      <c r="M48" s="52"/>
      <c r="N48" s="52"/>
      <c r="O48" s="52"/>
      <c r="P48" s="52"/>
      <c r="Q48" s="52"/>
      <c r="R48" s="52"/>
      <c r="S48" s="52"/>
      <c r="T48" s="52"/>
      <c r="U48" s="52"/>
      <c r="V48" s="52"/>
      <c r="W48" s="52"/>
      <c r="X48" s="52"/>
      <c r="Y48" s="52"/>
      <c r="Z48" s="919" t="e">
        <f ca="1">IF(OR(U53="",AC53=""),"",IF(U53&gt;AC53,T52,AD52))</f>
        <v>#N/A</v>
      </c>
      <c r="AA48" s="52"/>
      <c r="AB48" s="52"/>
      <c r="AC48" s="52"/>
      <c r="AD48" s="52"/>
      <c r="AE48" s="52"/>
      <c r="AF48" s="52"/>
      <c r="AG48" s="52"/>
      <c r="AH48" s="52"/>
      <c r="AI48" s="52"/>
      <c r="AJ48" s="52"/>
      <c r="AK48" s="52"/>
      <c r="AL48" s="52"/>
      <c r="AM48" s="52"/>
      <c r="AN48" s="920" t="e">
        <f ca="1">IF(OR(AK53="",AS53=""),"",IF(AK53&gt;AS53,AK67,AT52))</f>
        <v>#N/A</v>
      </c>
      <c r="AO48" s="52"/>
      <c r="AP48" s="52"/>
      <c r="AQ48" s="52"/>
      <c r="AR48" s="52"/>
      <c r="AS48" s="52"/>
      <c r="AT48" s="52"/>
      <c r="AU48" s="52"/>
      <c r="AV48" s="52"/>
      <c r="AW48" s="52"/>
      <c r="AX48" s="52"/>
      <c r="AY48" s="52"/>
      <c r="AZ48" s="52"/>
      <c r="BA48" s="52"/>
      <c r="BB48" s="52"/>
      <c r="BC48" s="52"/>
      <c r="BD48" s="52"/>
      <c r="BE48" s="52"/>
      <c r="BF48" s="919" t="e">
        <f ca="1">IF(OR(BA53="",BI53=""),"",IF(BA53&gt;BI53,AZ52,BJ52))</f>
        <v>#N/A</v>
      </c>
      <c r="BG48" s="52"/>
      <c r="BH48" s="52"/>
      <c r="BI48" s="52"/>
      <c r="BJ48" s="52"/>
      <c r="BK48" s="52"/>
      <c r="BL48" s="52"/>
      <c r="BM48" s="58"/>
      <c r="BR48" s="50"/>
      <c r="BS48" s="50"/>
    </row>
    <row r="49" spans="1:65" ht="10.5">
      <c r="A49" s="52"/>
      <c r="B49" s="52"/>
      <c r="C49" s="52"/>
      <c r="D49" s="52"/>
      <c r="E49" s="52"/>
      <c r="F49" s="52"/>
      <c r="G49" s="47"/>
      <c r="H49" s="920"/>
      <c r="I49" s="39" t="e">
        <f ca="1">IF(ISBLANK(VLOOKUP(Q50,INDIRECT(CONCATENATE(MID(Q50,1,1),"トーナメント得点")),3,FALSE)),"",VLOOKUP(Q50,INDIRECT(CONCATENATE(MID(Q50,1,1),"トーナメント得点")),3,FALSE))</f>
        <v>#N/A</v>
      </c>
      <c r="J49" s="52"/>
      <c r="K49" s="52"/>
      <c r="L49" s="52"/>
      <c r="M49" s="52"/>
      <c r="N49" s="52"/>
      <c r="O49" s="52"/>
      <c r="P49" s="52"/>
      <c r="Q49" s="52"/>
      <c r="R49" s="52"/>
      <c r="S49" s="52"/>
      <c r="T49" s="52"/>
      <c r="U49" s="52"/>
      <c r="V49" s="52"/>
      <c r="W49" s="48"/>
      <c r="X49" s="52"/>
      <c r="Y49" s="39" t="e">
        <f ca="1">IF(ISBLANK(VLOOKUP(Q50,INDIRECT(CONCATENATE(MID(Q50,1,1),"トーナメント得点")),6,FALSE)),"",VLOOKUP(Q50,INDIRECT(CONCATENATE(MID(Q50,1,1),"トーナメント得点")),6,FALSE))</f>
        <v>#N/A</v>
      </c>
      <c r="Z49" s="919"/>
      <c r="AA49" s="52"/>
      <c r="AB49" s="52"/>
      <c r="AC49" s="52"/>
      <c r="AD49" s="52"/>
      <c r="AE49" s="52"/>
      <c r="AF49" s="52"/>
      <c r="AG49" s="52"/>
      <c r="AH49" s="52"/>
      <c r="AI49" s="52"/>
      <c r="AJ49" s="52"/>
      <c r="AK49" s="52"/>
      <c r="AL49" s="52"/>
      <c r="AM49" s="47"/>
      <c r="AN49" s="920"/>
      <c r="AO49" s="39" t="e">
        <f ca="1">IF(ISBLANK(VLOOKUP(AW50,INDIRECT(CONCATENATE(MID(AW50,1,1),"トーナメント得点")),3,FALSE)),"",VLOOKUP(AW50,INDIRECT(CONCATENATE(MID(AW50,1,1),"トーナメント得点")),3,FALSE))</f>
        <v>#N/A</v>
      </c>
      <c r="AP49" s="52"/>
      <c r="AQ49" s="52"/>
      <c r="AR49" s="52"/>
      <c r="AS49" s="52"/>
      <c r="AT49" s="52"/>
      <c r="AU49" s="52"/>
      <c r="AV49" s="52"/>
      <c r="AW49" s="52"/>
      <c r="AX49" s="52"/>
      <c r="AY49" s="52"/>
      <c r="AZ49" s="52"/>
      <c r="BA49" s="52"/>
      <c r="BB49" s="52"/>
      <c r="BC49" s="48"/>
      <c r="BD49" s="52"/>
      <c r="BE49" s="39" t="e">
        <f ca="1">IF(ISBLANK(VLOOKUP(AW50,INDIRECT(CONCATENATE(MID(AW50,1,1),"トーナメント得点")),6,FALSE)),"",VLOOKUP(AW50,INDIRECT(CONCATENATE(MID(AW50,1,1),"トーナメント得点")),6,FALSE))</f>
        <v>#N/A</v>
      </c>
      <c r="BF49" s="919"/>
      <c r="BG49" s="52"/>
      <c r="BH49" s="52"/>
      <c r="BI49" s="52"/>
      <c r="BJ49" s="52"/>
      <c r="BK49" s="52"/>
      <c r="BL49" s="52"/>
      <c r="BM49" s="52"/>
    </row>
    <row r="50" spans="1:65" ht="14.25">
      <c r="A50" s="52"/>
      <c r="B50" s="56"/>
      <c r="C50" s="52"/>
      <c r="D50" s="52"/>
      <c r="E50" s="52"/>
      <c r="F50" s="52"/>
      <c r="G50" s="47"/>
      <c r="H50" s="920"/>
      <c r="I50" s="47"/>
      <c r="J50" s="52"/>
      <c r="K50" s="52"/>
      <c r="L50" s="52"/>
      <c r="M50" s="52"/>
      <c r="N50" s="52"/>
      <c r="O50" s="52"/>
      <c r="P50" s="52"/>
      <c r="Q50" s="2" t="s">
        <v>211</v>
      </c>
      <c r="R50" s="56"/>
      <c r="S50" s="52"/>
      <c r="T50" s="52"/>
      <c r="U50" s="52"/>
      <c r="V50" s="52"/>
      <c r="W50" s="48"/>
      <c r="X50" s="52"/>
      <c r="Y50" s="48"/>
      <c r="Z50" s="919"/>
      <c r="AA50" s="52"/>
      <c r="AB50" s="52"/>
      <c r="AC50" s="52"/>
      <c r="AD50" s="52"/>
      <c r="AE50" s="52"/>
      <c r="AF50" s="52"/>
      <c r="AG50" s="52"/>
      <c r="AH50" s="56"/>
      <c r="AI50" s="52"/>
      <c r="AJ50" s="52"/>
      <c r="AK50" s="52"/>
      <c r="AL50" s="52"/>
      <c r="AM50" s="47"/>
      <c r="AN50" s="920"/>
      <c r="AO50" s="47"/>
      <c r="AP50" s="52"/>
      <c r="AQ50" s="52"/>
      <c r="AR50" s="52"/>
      <c r="AS50" s="52"/>
      <c r="AT50" s="52"/>
      <c r="AU50" s="52"/>
      <c r="AV50" s="52"/>
      <c r="AW50" s="2" t="s">
        <v>389</v>
      </c>
      <c r="AX50" s="56"/>
      <c r="AY50" s="52"/>
      <c r="AZ50" s="52"/>
      <c r="BA50" s="52"/>
      <c r="BB50" s="52"/>
      <c r="BC50" s="48"/>
      <c r="BD50" s="52"/>
      <c r="BE50" s="48"/>
      <c r="BF50" s="919"/>
      <c r="BG50" s="52"/>
      <c r="BH50" s="52"/>
      <c r="BI50" s="52"/>
      <c r="BJ50" s="52"/>
      <c r="BK50" s="52"/>
      <c r="BL50" s="52"/>
      <c r="BM50" s="52"/>
    </row>
    <row r="51" spans="1:65" ht="10.5">
      <c r="A51" s="52"/>
      <c r="B51" s="52"/>
      <c r="C51" s="52"/>
      <c r="D51" s="52"/>
      <c r="E51" s="52"/>
      <c r="F51" s="39"/>
      <c r="G51" s="39"/>
      <c r="H51" s="920"/>
      <c r="I51" s="39"/>
      <c r="J51" s="39"/>
      <c r="K51" s="39"/>
      <c r="L51" s="39"/>
      <c r="M51" s="52"/>
      <c r="N51" s="52"/>
      <c r="O51" s="52"/>
      <c r="P51" s="52"/>
      <c r="Q51" s="52"/>
      <c r="R51" s="52"/>
      <c r="S51" s="52"/>
      <c r="T51" s="52"/>
      <c r="U51" s="52"/>
      <c r="V51" s="39"/>
      <c r="W51" s="39"/>
      <c r="X51" s="39"/>
      <c r="Y51" s="39"/>
      <c r="Z51" s="919"/>
      <c r="AA51" s="39"/>
      <c r="AB51" s="39"/>
      <c r="AC51" s="52"/>
      <c r="AD51" s="52"/>
      <c r="AE51" s="52"/>
      <c r="AF51" s="52"/>
      <c r="AG51" s="52"/>
      <c r="AH51" s="52"/>
      <c r="AI51" s="52"/>
      <c r="AJ51" s="52"/>
      <c r="AK51" s="52"/>
      <c r="AL51" s="39"/>
      <c r="AM51" s="39"/>
      <c r="AN51" s="920"/>
      <c r="AO51" s="39"/>
      <c r="AP51" s="39"/>
      <c r="AQ51" s="39"/>
      <c r="AR51" s="39"/>
      <c r="AS51" s="52"/>
      <c r="AT51" s="52"/>
      <c r="AU51" s="52"/>
      <c r="AV51" s="52"/>
      <c r="AW51" s="52"/>
      <c r="AX51" s="52"/>
      <c r="AY51" s="52"/>
      <c r="AZ51" s="52"/>
      <c r="BA51" s="52"/>
      <c r="BB51" s="39"/>
      <c r="BC51" s="39"/>
      <c r="BD51" s="39"/>
      <c r="BE51" s="39"/>
      <c r="BF51" s="919"/>
      <c r="BG51" s="39"/>
      <c r="BH51" s="39"/>
      <c r="BI51" s="52"/>
      <c r="BJ51" s="52"/>
      <c r="BK51" s="52"/>
      <c r="BL51" s="52"/>
      <c r="BM51" s="52"/>
    </row>
    <row r="52" spans="1:65" ht="10.5">
      <c r="A52" s="52"/>
      <c r="B52" s="52"/>
      <c r="C52" s="52"/>
      <c r="D52" s="920" t="str">
        <f>IF(OR(C57="",G57=""),"",IF(C57&gt;G57,E67,G67))</f>
        <v/>
      </c>
      <c r="E52" s="52"/>
      <c r="F52" s="39"/>
      <c r="G52" s="39"/>
      <c r="H52" s="920"/>
      <c r="I52" s="39"/>
      <c r="J52" s="39"/>
      <c r="K52" s="39"/>
      <c r="L52" s="39"/>
      <c r="M52" s="52"/>
      <c r="N52" s="919" t="e">
        <f ca="1">IF(OR(K57="",O57=""),"",IF(K57&gt;O57,K67,O67))</f>
        <v>#N/A</v>
      </c>
      <c r="O52" s="52"/>
      <c r="P52" s="52"/>
      <c r="Q52" s="52"/>
      <c r="R52" s="47"/>
      <c r="S52" s="52"/>
      <c r="T52" s="920" t="e">
        <f ca="1">IF(OR(S57="",W57=""),"",IF(S57&gt;W57,S67,W67))</f>
        <v>#N/A</v>
      </c>
      <c r="U52" s="52"/>
      <c r="V52" s="39"/>
      <c r="W52" s="39"/>
      <c r="X52" s="39"/>
      <c r="Y52" s="39"/>
      <c r="Z52" s="919"/>
      <c r="AA52" s="39"/>
      <c r="AB52" s="39"/>
      <c r="AC52" s="52"/>
      <c r="AD52" s="919" t="e">
        <f ca="1">IF(OR(AA57="",AE57=""),"",IF(AA57&gt;AE57,AA67,AE67))</f>
        <v>#N/A</v>
      </c>
      <c r="AE52" s="52"/>
      <c r="AF52" s="48"/>
      <c r="AG52" s="52"/>
      <c r="AH52" s="52"/>
      <c r="AI52" s="52"/>
      <c r="AJ52" s="920" t="str">
        <f>IF(OR(AI57="",AM57=""),"",IF(AI57&gt;AM57,AK67,AM67))</f>
        <v/>
      </c>
      <c r="AK52" s="52"/>
      <c r="AL52" s="39"/>
      <c r="AM52" s="39"/>
      <c r="AN52" s="920"/>
      <c r="AO52" s="39"/>
      <c r="AP52" s="39"/>
      <c r="AQ52" s="39"/>
      <c r="AR52" s="39"/>
      <c r="AS52" s="52"/>
      <c r="AT52" s="919" t="e">
        <f ca="1">IF(OR(AQ57="",AU57=""),"",IF(AQ57&gt;AU57,AQ67,AU67))</f>
        <v>#N/A</v>
      </c>
      <c r="AU52" s="52"/>
      <c r="AV52" s="52"/>
      <c r="AW52" s="52"/>
      <c r="AX52" s="52"/>
      <c r="AY52" s="52"/>
      <c r="AZ52" s="920" t="e">
        <f ca="1">IF(OR(AY57="",BC57=""),"",IF(AY57&gt;BC57,AY67,BC67))</f>
        <v>#N/A</v>
      </c>
      <c r="BA52" s="52"/>
      <c r="BB52" s="39"/>
      <c r="BC52" s="39"/>
      <c r="BD52" s="39"/>
      <c r="BE52" s="39"/>
      <c r="BF52" s="919"/>
      <c r="BG52" s="39"/>
      <c r="BH52" s="39"/>
      <c r="BI52" s="52"/>
      <c r="BJ52" s="919" t="e">
        <f ca="1">IF(OR(BG57="",BK57=""),"",IF(BG57&gt;BK57,BG67,BK67))</f>
        <v>#N/A</v>
      </c>
      <c r="BK52" s="52"/>
      <c r="BL52" s="48"/>
      <c r="BM52" s="52"/>
    </row>
    <row r="53" spans="1:65" ht="10.5">
      <c r="A53" s="52"/>
      <c r="B53" s="52"/>
      <c r="C53" s="52"/>
      <c r="D53" s="920"/>
      <c r="E53" s="39" t="e">
        <f ca="1">IF(ISBLANK(VLOOKUP(I54,INDIRECT(CONCATENATE(MID(I54,1,1),"トーナメント得点")),3,FALSE)),"",VLOOKUP(I54,INDIRECT(CONCATENATE(MID(I54,1,1),"トーナメント得点")),3,FALSE))</f>
        <v>#N/A</v>
      </c>
      <c r="F53" s="52"/>
      <c r="G53" s="61"/>
      <c r="H53" s="52"/>
      <c r="I53" s="47"/>
      <c r="J53" s="52"/>
      <c r="K53" s="52"/>
      <c r="L53" s="52"/>
      <c r="M53" s="39" t="e">
        <f ca="1">IF(ISBLANK(VLOOKUP(I54,INDIRECT(CONCATENATE(MID(I54,1,1),"トーナメント得点")),6,FALSE)),"",VLOOKUP(I54,INDIRECT(CONCATENATE(MID(I54,1,1),"トーナメント得点")),6,FALSE))</f>
        <v>#N/A</v>
      </c>
      <c r="N53" s="919"/>
      <c r="O53" s="52"/>
      <c r="P53" s="52"/>
      <c r="Q53" s="52"/>
      <c r="R53" s="47"/>
      <c r="S53" s="52"/>
      <c r="T53" s="920"/>
      <c r="U53" s="39" t="e">
        <f ca="1">IF(ISBLANK(VLOOKUP(Y54,INDIRECT(CONCATENATE(MID(Y54,1,1),"トーナメント得点")),3,FALSE)),"",VLOOKUP(Y54,INDIRECT(CONCATENATE(MID(Y54,1,1),"トーナメント得点")),3,FALSE))</f>
        <v>#N/A</v>
      </c>
      <c r="V53" s="52"/>
      <c r="W53" s="61"/>
      <c r="X53" s="52"/>
      <c r="Y53" s="47"/>
      <c r="Z53" s="52"/>
      <c r="AA53" s="52"/>
      <c r="AB53" s="52"/>
      <c r="AC53" s="39" t="e">
        <f ca="1">IF(ISBLANK(VLOOKUP(Y54,INDIRECT(CONCATENATE(MID(Y54,1,1),"トーナメント得点")),6,FALSE)),"",VLOOKUP(Y54,INDIRECT(CONCATENATE(MID(Y54,1,1),"トーナメント得点")),6,FALSE))</f>
        <v>#N/A</v>
      </c>
      <c r="AD53" s="919"/>
      <c r="AE53" s="52"/>
      <c r="AF53" s="48"/>
      <c r="AG53" s="52"/>
      <c r="AH53" s="52"/>
      <c r="AI53" s="52"/>
      <c r="AJ53" s="920"/>
      <c r="AK53" s="39" t="e">
        <f ca="1">IF(ISBLANK(VLOOKUP(AO54,INDIRECT(CONCATENATE(MID(AO54,1,1),"トーナメント得点")),3,FALSE)),"",VLOOKUP(AO54,INDIRECT(CONCATENATE(MID(AO54,1,1),"トーナメント得点")),3,FALSE))</f>
        <v>#N/A</v>
      </c>
      <c r="AL53" s="52"/>
      <c r="AM53" s="61"/>
      <c r="AN53" s="52"/>
      <c r="AO53" s="47"/>
      <c r="AP53" s="52"/>
      <c r="AQ53" s="52"/>
      <c r="AR53" s="52"/>
      <c r="AS53" s="39" t="e">
        <f ca="1">IF(ISBLANK(VLOOKUP(AO54,INDIRECT(CONCATENATE(MID(AO54,1,1),"トーナメント得点")),6,FALSE)),"",VLOOKUP(AO54,INDIRECT(CONCATENATE(MID(AO54,1,1),"トーナメント得点")),6,FALSE))</f>
        <v>#N/A</v>
      </c>
      <c r="AT53" s="919"/>
      <c r="AU53" s="52"/>
      <c r="AV53" s="52"/>
      <c r="AW53" s="52"/>
      <c r="AX53" s="52"/>
      <c r="AY53" s="52"/>
      <c r="AZ53" s="920"/>
      <c r="BA53" s="39" t="e">
        <f ca="1">IF(ISBLANK(VLOOKUP(BE54,INDIRECT(CONCATENATE(MID(BE54,1,1),"トーナメント得点")),3,FALSE)),"",VLOOKUP(BE54,INDIRECT(CONCATENATE(MID(BE54,1,1),"トーナメント得点")),3,FALSE))</f>
        <v>#N/A</v>
      </c>
      <c r="BB53" s="52"/>
      <c r="BC53" s="61"/>
      <c r="BD53" s="52"/>
      <c r="BE53" s="47"/>
      <c r="BF53" s="52"/>
      <c r="BG53" s="52"/>
      <c r="BH53" s="52"/>
      <c r="BI53" s="39" t="e">
        <f ca="1">IF(ISBLANK(VLOOKUP(BE54,INDIRECT(CONCATENATE(MID(BE54,1,1),"トーナメント得点")),6,FALSE)),"",VLOOKUP(BE54,INDIRECT(CONCATENATE(MID(BE54,1,1),"トーナメント得点")),6,FALSE))</f>
        <v>#N/A</v>
      </c>
      <c r="BJ53" s="919"/>
      <c r="BK53" s="52"/>
      <c r="BL53" s="48"/>
      <c r="BM53" s="52"/>
    </row>
    <row r="54" spans="1:65" ht="14.25">
      <c r="A54" s="52"/>
      <c r="B54" s="47"/>
      <c r="C54" s="52"/>
      <c r="D54" s="920"/>
      <c r="E54" s="52"/>
      <c r="F54" s="52"/>
      <c r="G54" s="52"/>
      <c r="H54" s="48"/>
      <c r="I54" s="1" t="s">
        <v>209</v>
      </c>
      <c r="J54" s="47"/>
      <c r="K54" s="52"/>
      <c r="L54" s="52"/>
      <c r="M54" s="52"/>
      <c r="N54" s="919"/>
      <c r="O54" s="52"/>
      <c r="P54" s="48"/>
      <c r="Q54" s="52"/>
      <c r="R54" s="47"/>
      <c r="S54" s="52"/>
      <c r="T54" s="920"/>
      <c r="U54" s="52"/>
      <c r="V54" s="48"/>
      <c r="W54" s="52"/>
      <c r="X54" s="47"/>
      <c r="Y54" s="1" t="s">
        <v>275</v>
      </c>
      <c r="Z54" s="52"/>
      <c r="AA54" s="52"/>
      <c r="AB54" s="48"/>
      <c r="AC54" s="52"/>
      <c r="AD54" s="919"/>
      <c r="AE54" s="52"/>
      <c r="AF54" s="48"/>
      <c r="AG54" s="52"/>
      <c r="AH54" s="47"/>
      <c r="AI54" s="52"/>
      <c r="AJ54" s="920"/>
      <c r="AK54" s="52"/>
      <c r="AL54" s="52"/>
      <c r="AM54" s="52"/>
      <c r="AN54" s="48"/>
      <c r="AO54" s="1" t="s">
        <v>210</v>
      </c>
      <c r="AP54" s="47"/>
      <c r="AQ54" s="52"/>
      <c r="AR54" s="52"/>
      <c r="AS54" s="52"/>
      <c r="AT54" s="919"/>
      <c r="AU54" s="52"/>
      <c r="AV54" s="48"/>
      <c r="AW54" s="52"/>
      <c r="AX54" s="47"/>
      <c r="AY54" s="52"/>
      <c r="AZ54" s="920"/>
      <c r="BA54" s="52"/>
      <c r="BB54" s="52"/>
      <c r="BC54" s="52"/>
      <c r="BD54" s="47"/>
      <c r="BE54" s="1" t="s">
        <v>202</v>
      </c>
      <c r="BF54" s="52"/>
      <c r="BG54" s="52"/>
      <c r="BH54" s="48"/>
      <c r="BI54" s="52"/>
      <c r="BJ54" s="919"/>
      <c r="BK54" s="52"/>
      <c r="BL54" s="48"/>
      <c r="BM54" s="52"/>
    </row>
    <row r="55" spans="1:65" ht="10.5">
      <c r="A55" s="52"/>
      <c r="B55" s="63"/>
      <c r="C55" s="52"/>
      <c r="D55" s="920"/>
      <c r="E55" s="52"/>
      <c r="F55" s="52"/>
      <c r="G55" s="52"/>
      <c r="H55" s="63"/>
      <c r="I55" s="52"/>
      <c r="J55" s="63"/>
      <c r="K55" s="52"/>
      <c r="L55" s="52"/>
      <c r="M55" s="52"/>
      <c r="N55" s="919"/>
      <c r="O55" s="52"/>
      <c r="P55" s="63"/>
      <c r="Q55" s="52"/>
      <c r="R55" s="63"/>
      <c r="S55" s="52"/>
      <c r="T55" s="920"/>
      <c r="U55" s="52"/>
      <c r="V55" s="48"/>
      <c r="W55" s="52"/>
      <c r="X55" s="63"/>
      <c r="Y55" s="52"/>
      <c r="Z55" s="52"/>
      <c r="AA55" s="52"/>
      <c r="AB55" s="48"/>
      <c r="AC55" s="52"/>
      <c r="AD55" s="919"/>
      <c r="AE55" s="52"/>
      <c r="AF55" s="48"/>
      <c r="AG55" s="52"/>
      <c r="AH55" s="63"/>
      <c r="AI55" s="52"/>
      <c r="AJ55" s="920"/>
      <c r="AK55" s="52"/>
      <c r="AL55" s="52"/>
      <c r="AM55" s="52"/>
      <c r="AN55" s="63"/>
      <c r="AO55" s="52"/>
      <c r="AP55" s="63"/>
      <c r="AQ55" s="52"/>
      <c r="AR55" s="52"/>
      <c r="AS55" s="52"/>
      <c r="AT55" s="919"/>
      <c r="AU55" s="52"/>
      <c r="AV55" s="63"/>
      <c r="AW55" s="52"/>
      <c r="AX55" s="63"/>
      <c r="AY55" s="52"/>
      <c r="AZ55" s="920"/>
      <c r="BA55" s="52"/>
      <c r="BB55" s="52"/>
      <c r="BC55" s="52"/>
      <c r="BD55" s="63"/>
      <c r="BE55" s="52"/>
      <c r="BF55" s="52"/>
      <c r="BG55" s="52"/>
      <c r="BH55" s="48"/>
      <c r="BI55" s="52"/>
      <c r="BJ55" s="919"/>
      <c r="BK55" s="52"/>
      <c r="BL55" s="48"/>
      <c r="BM55" s="52"/>
    </row>
    <row r="56" spans="1:65" ht="10.5">
      <c r="A56" s="52"/>
      <c r="B56" s="920" t="str">
        <f>IF(OR(B61="",D61=""),"",IF(B61&gt;D61,B67,D67))</f>
        <v/>
      </c>
      <c r="C56" s="52"/>
      <c r="D56" s="920"/>
      <c r="E56" s="52"/>
      <c r="F56" s="52"/>
      <c r="G56" s="52"/>
      <c r="H56" s="919" t="str">
        <f>IF(OR(F61="",H61=""),"",IF(F61&gt;H61,F67,H67))</f>
        <v/>
      </c>
      <c r="I56" s="52"/>
      <c r="J56" s="920" t="str">
        <f>IF(OR(J61="",L61=""),"",IF(J61&gt;L61,J67,L67))</f>
        <v/>
      </c>
      <c r="K56" s="52"/>
      <c r="L56" s="52"/>
      <c r="M56" s="52"/>
      <c r="N56" s="919"/>
      <c r="O56" s="52"/>
      <c r="P56" s="919" t="str">
        <f>IF(OR(N61="",P61=""),"",IF(N61&gt;P61,N67,P67))</f>
        <v/>
      </c>
      <c r="Q56" s="52"/>
      <c r="R56" s="920" t="str">
        <f>IF(OR(R61="",T61=""),"",IF(R61&gt;T61,R67,T67))</f>
        <v/>
      </c>
      <c r="S56" s="52"/>
      <c r="T56" s="920"/>
      <c r="U56" s="52"/>
      <c r="V56" s="48"/>
      <c r="W56" s="52"/>
      <c r="X56" s="919" t="str">
        <f>IF(OR(V61="",X61=""),"",IF(V61&gt;X61,V67,X67))</f>
        <v/>
      </c>
      <c r="Y56" s="52"/>
      <c r="Z56" s="920" t="str">
        <f>IF(OR(Z61="",AB61=""),"",IF(Z61&gt;AB61,Z67,AB67))</f>
        <v/>
      </c>
      <c r="AA56" s="52"/>
      <c r="AB56" s="48"/>
      <c r="AC56" s="52"/>
      <c r="AD56" s="919"/>
      <c r="AE56" s="52"/>
      <c r="AF56" s="919" t="str">
        <f>IF(OR(AD61="",AF61=""),"",IF(AD61&gt;AF61,AE67,AF67))</f>
        <v/>
      </c>
      <c r="AG56" s="52"/>
      <c r="AH56" s="920" t="str">
        <f>IF(OR(AH61="",AJ61=""),"",IF(AH61&gt;AJ61,AH67,AJ67))</f>
        <v/>
      </c>
      <c r="AI56" s="52"/>
      <c r="AJ56" s="920"/>
      <c r="AK56" s="52"/>
      <c r="AL56" s="52"/>
      <c r="AM56" s="52"/>
      <c r="AN56" s="919" t="str">
        <f>IF(OR(AL61="",AN61=""),"",IF(AL61&gt;AN61,AL67,AN67))</f>
        <v/>
      </c>
      <c r="AO56" s="52"/>
      <c r="AP56" s="920" t="str">
        <f>IF(OR(AP61="",AR61=""),"",IF(AP61&gt;AR61,AP67,AR67))</f>
        <v/>
      </c>
      <c r="AQ56" s="52"/>
      <c r="AR56" s="52"/>
      <c r="AS56" s="52"/>
      <c r="AT56" s="919"/>
      <c r="AU56" s="52"/>
      <c r="AV56" s="919" t="str">
        <f>IF(OR(AT61="",AV61=""),"",IF(AT61&gt;AV61,AT67,AV67))</f>
        <v/>
      </c>
      <c r="AW56" s="52"/>
      <c r="AX56" s="920" t="str">
        <f>IF(OR(AX61="",AZ61=""),"",IF(AX61&gt;AZ61,AX67,AZ67))</f>
        <v/>
      </c>
      <c r="AY56" s="52"/>
      <c r="AZ56" s="920"/>
      <c r="BA56" s="52"/>
      <c r="BB56" s="52"/>
      <c r="BC56" s="52"/>
      <c r="BD56" s="919" t="str">
        <f>IF(OR(BB61="",BD61=""),"",IF(BB61&gt;BD61,BB67,BD67))</f>
        <v/>
      </c>
      <c r="BE56" s="52"/>
      <c r="BF56" s="920" t="str">
        <f>IF(OR(BF61="",BH61=""),"",IF(BF61&gt;BH61,BF67,BH67))</f>
        <v/>
      </c>
      <c r="BG56" s="52"/>
      <c r="BH56" s="48"/>
      <c r="BI56" s="52"/>
      <c r="BJ56" s="919"/>
      <c r="BK56" s="52"/>
      <c r="BL56" s="919" t="str">
        <f>IF(OR(BJ61="",BL61=""),"",IF(BJ61&gt;BL61,BK67,BL67))</f>
        <v/>
      </c>
      <c r="BM56" s="52"/>
    </row>
    <row r="57" spans="1:65" ht="10.5">
      <c r="A57" s="52"/>
      <c r="B57" s="920"/>
      <c r="C57" s="39"/>
      <c r="D57" s="63"/>
      <c r="E57" s="52"/>
      <c r="F57" s="52"/>
      <c r="G57" s="39"/>
      <c r="H57" s="919"/>
      <c r="I57" s="52"/>
      <c r="J57" s="920"/>
      <c r="K57" s="39" t="e">
        <f ca="1">IF(ISBLANK(VLOOKUP(M58,INDIRECT(CONCATENATE(MID(M58,1,1),"トーナメント得点")),3,FALSE)),"",VLOOKUP(M58,INDIRECT(CONCATENATE(MID(M58,1,1),"トーナメント得点")),3,FALSE))</f>
        <v>#N/A</v>
      </c>
      <c r="L57" s="63"/>
      <c r="M57" s="52"/>
      <c r="N57" s="52"/>
      <c r="O57" s="39" t="e">
        <f ca="1">IF(ISBLANK(VLOOKUP(M58,INDIRECT(CONCATENATE(MID(M58,1,1),"トーナメント得点")),6,FALSE)),"",VLOOKUP(M58,INDIRECT(CONCATENATE(MID(M58,1,1),"トーナメント得点")),6,FALSE))</f>
        <v>#N/A</v>
      </c>
      <c r="P57" s="919"/>
      <c r="Q57" s="52"/>
      <c r="R57" s="920"/>
      <c r="S57" s="39" t="e">
        <f ca="1">IF(ISBLANK(VLOOKUP(U58,INDIRECT(CONCATENATE(MID(U58,1,1),"トーナメント得点")),3,FALSE)),"",VLOOKUP(U58,INDIRECT(CONCATENATE(MID(U58,1,1),"トーナメント得点")),3,FALSE))</f>
        <v>#N/A</v>
      </c>
      <c r="T57" s="63"/>
      <c r="U57" s="52"/>
      <c r="V57" s="52"/>
      <c r="W57" s="39" t="e">
        <f ca="1">IF(ISBLANK(VLOOKUP(U58,INDIRECT(CONCATENATE(MID(U58,1,1),"トーナメント得点")),6,FALSE)),"",VLOOKUP(U58,INDIRECT(CONCATENATE(MID(U58,1,1),"トーナメント得点")),6,FALSE))</f>
        <v>#N/A</v>
      </c>
      <c r="X57" s="919"/>
      <c r="Y57" s="52"/>
      <c r="Z57" s="920"/>
      <c r="AA57" s="39" t="e">
        <f ca="1">IF(ISBLANK(VLOOKUP(AC58,INDIRECT(CONCATENATE(MID(AC58,1,1),"トーナメント得点")),3,FALSE)),"",VLOOKUP(AC58,INDIRECT(CONCATENATE(MID(AC58,1,1),"トーナメント得点")),3,FALSE))</f>
        <v>#N/A</v>
      </c>
      <c r="AB57" s="63"/>
      <c r="AC57" s="52"/>
      <c r="AD57" s="52"/>
      <c r="AE57" s="39" t="e">
        <f ca="1">IF(ISBLANK(VLOOKUP(AC58,INDIRECT(CONCATENATE(MID(AC58,1,1),"トーナメント得点")),6,FALSE)),"",VLOOKUP(AC58,INDIRECT(CONCATENATE(MID(AC58,1,1),"トーナメント得点")),6,FALSE))</f>
        <v>#N/A</v>
      </c>
      <c r="AF57" s="919"/>
      <c r="AG57" s="52"/>
      <c r="AH57" s="920"/>
      <c r="AI57" s="39"/>
      <c r="AJ57" s="63"/>
      <c r="AK57" s="52"/>
      <c r="AL57" s="52"/>
      <c r="AM57" s="39"/>
      <c r="AN57" s="919"/>
      <c r="AO57" s="52"/>
      <c r="AP57" s="920"/>
      <c r="AQ57" s="39" t="e">
        <f ca="1">IF(ISBLANK(VLOOKUP(AS58,INDIRECT(CONCATENATE(MID(AS58,1,1),"トーナメント得点")),3,FALSE)),"",VLOOKUP(AS58,INDIRECT(CONCATENATE(MID(AS58,1,1),"トーナメント得点")),3,FALSE))</f>
        <v>#N/A</v>
      </c>
      <c r="AR57" s="63"/>
      <c r="AS57" s="52"/>
      <c r="AT57" s="52"/>
      <c r="AU57" s="39" t="e">
        <f ca="1">IF(ISBLANK(VLOOKUP(AS58,INDIRECT(CONCATENATE(MID(AS58,1,1),"トーナメント得点")),6,FALSE)),"",VLOOKUP(AS58,INDIRECT(CONCATENATE(MID(AS58,1,1),"トーナメント得点")),6,FALSE))</f>
        <v>#N/A</v>
      </c>
      <c r="AV57" s="919"/>
      <c r="AW57" s="52"/>
      <c r="AX57" s="920"/>
      <c r="AY57" s="39" t="e">
        <f ca="1">IF(ISBLANK(VLOOKUP(BA58,INDIRECT(CONCATENATE(MID(BA58,1,1),"トーナメント得点")),3,FALSE)),"",VLOOKUP(BA58,INDIRECT(CONCATENATE(MID(BA58,1,1),"トーナメント得点")),3,FALSE))</f>
        <v>#N/A</v>
      </c>
      <c r="AZ57" s="63"/>
      <c r="BA57" s="52"/>
      <c r="BB57" s="52"/>
      <c r="BC57" s="39" t="e">
        <f ca="1">IF(ISBLANK(VLOOKUP(BA58,INDIRECT(CONCATENATE(MID(BA58,1,1),"トーナメント得点")),6,FALSE)),"",VLOOKUP(BA58,INDIRECT(CONCATENATE(MID(BA58,1,1),"トーナメント得点")),6,FALSE))</f>
        <v>#N/A</v>
      </c>
      <c r="BD57" s="919"/>
      <c r="BE57" s="52"/>
      <c r="BF57" s="920"/>
      <c r="BG57" s="39" t="e">
        <f ca="1">IF(ISBLANK(VLOOKUP(BI58,INDIRECT(CONCATENATE(MID(BI58,1,1),"トーナメント得点")),3,FALSE)),"",VLOOKUP(BI58,INDIRECT(CONCATENATE(MID(BI58,1,1),"トーナメント得点")),3,FALSE))</f>
        <v>#N/A</v>
      </c>
      <c r="BH57" s="63"/>
      <c r="BI57" s="52"/>
      <c r="BJ57" s="52"/>
      <c r="BK57" s="39" t="e">
        <f ca="1">IF(ISBLANK(VLOOKUP(BI58,INDIRECT(CONCATENATE(MID(BI58,1,1),"トーナメント得点")),6,FALSE)),"",VLOOKUP(BI58,INDIRECT(CONCATENATE(MID(BI58,1,1),"トーナメント得点")),6,FALSE))</f>
        <v>#N/A</v>
      </c>
      <c r="BL57" s="919"/>
      <c r="BM57" s="52"/>
    </row>
    <row r="58" spans="1:65" ht="14.25">
      <c r="A58" s="52"/>
      <c r="B58" s="920"/>
      <c r="C58" s="64"/>
      <c r="D58" s="63"/>
      <c r="E58" s="1"/>
      <c r="F58" s="52"/>
      <c r="G58" s="52"/>
      <c r="H58" s="919"/>
      <c r="I58" s="52"/>
      <c r="J58" s="920"/>
      <c r="K58" s="52"/>
      <c r="L58" s="52"/>
      <c r="M58" s="1" t="s">
        <v>201</v>
      </c>
      <c r="N58" s="63"/>
      <c r="O58" s="52"/>
      <c r="P58" s="919"/>
      <c r="Q58" s="52"/>
      <c r="R58" s="920"/>
      <c r="S58" s="61"/>
      <c r="T58" s="52"/>
      <c r="U58" s="1" t="s">
        <v>204</v>
      </c>
      <c r="V58" s="48"/>
      <c r="W58" s="52"/>
      <c r="X58" s="919"/>
      <c r="Y58" s="52"/>
      <c r="Z58" s="920"/>
      <c r="AA58" s="61"/>
      <c r="AB58" s="63"/>
      <c r="AC58" s="1" t="s">
        <v>205</v>
      </c>
      <c r="AD58" s="48"/>
      <c r="AE58" s="61"/>
      <c r="AF58" s="919"/>
      <c r="AG58" s="52"/>
      <c r="AH58" s="920"/>
      <c r="AI58" s="64"/>
      <c r="AJ58" s="63"/>
      <c r="AK58" s="1"/>
      <c r="AL58" s="52"/>
      <c r="AM58" s="52"/>
      <c r="AN58" s="919"/>
      <c r="AO58" s="52"/>
      <c r="AP58" s="920"/>
      <c r="AQ58" s="52"/>
      <c r="AR58" s="52"/>
      <c r="AS58" s="1" t="s">
        <v>203</v>
      </c>
      <c r="AT58" s="63"/>
      <c r="AU58" s="52"/>
      <c r="AV58" s="919"/>
      <c r="AW58" s="52"/>
      <c r="AX58" s="920"/>
      <c r="AY58" s="64"/>
      <c r="AZ58" s="63"/>
      <c r="BA58" s="1" t="s">
        <v>207</v>
      </c>
      <c r="BB58" s="52"/>
      <c r="BC58" s="52"/>
      <c r="BD58" s="919"/>
      <c r="BE58" s="52"/>
      <c r="BF58" s="920"/>
      <c r="BG58" s="61"/>
      <c r="BH58" s="63"/>
      <c r="BI58" s="1" t="s">
        <v>208</v>
      </c>
      <c r="BJ58" s="48"/>
      <c r="BK58" s="61"/>
      <c r="BL58" s="919"/>
      <c r="BM58" s="52"/>
    </row>
    <row r="59" spans="1:65" ht="10.5">
      <c r="A59" s="52"/>
      <c r="B59" s="920"/>
      <c r="C59" s="52"/>
      <c r="D59" s="52"/>
      <c r="E59" s="52"/>
      <c r="F59" s="52"/>
      <c r="G59" s="52"/>
      <c r="H59" s="919"/>
      <c r="I59" s="52"/>
      <c r="J59" s="920"/>
      <c r="K59" s="52"/>
      <c r="L59" s="52"/>
      <c r="M59" s="52"/>
      <c r="N59" s="52"/>
      <c r="O59" s="52"/>
      <c r="P59" s="919"/>
      <c r="Q59" s="52"/>
      <c r="R59" s="920"/>
      <c r="S59" s="52"/>
      <c r="T59" s="52"/>
      <c r="U59" s="52"/>
      <c r="V59" s="48"/>
      <c r="W59" s="52"/>
      <c r="X59" s="919"/>
      <c r="Y59" s="52"/>
      <c r="Z59" s="920"/>
      <c r="AA59" s="52"/>
      <c r="AB59" s="52"/>
      <c r="AC59" s="52"/>
      <c r="AD59" s="48"/>
      <c r="AE59" s="52"/>
      <c r="AF59" s="919"/>
      <c r="AG59" s="52"/>
      <c r="AH59" s="920"/>
      <c r="AI59" s="52"/>
      <c r="AJ59" s="52"/>
      <c r="AK59" s="52"/>
      <c r="AL59" s="52"/>
      <c r="AM59" s="52"/>
      <c r="AN59" s="919"/>
      <c r="AO59" s="52"/>
      <c r="AP59" s="920"/>
      <c r="AQ59" s="52"/>
      <c r="AR59" s="52"/>
      <c r="AS59" s="52"/>
      <c r="AT59" s="52"/>
      <c r="AU59" s="52"/>
      <c r="AV59" s="919"/>
      <c r="AW59" s="52"/>
      <c r="AX59" s="920"/>
      <c r="AY59" s="52"/>
      <c r="AZ59" s="52"/>
      <c r="BA59" s="52"/>
      <c r="BB59" s="52"/>
      <c r="BC59" s="52"/>
      <c r="BD59" s="919"/>
      <c r="BE59" s="52"/>
      <c r="BF59" s="920"/>
      <c r="BG59" s="52"/>
      <c r="BH59" s="52"/>
      <c r="BI59" s="52"/>
      <c r="BJ59" s="48"/>
      <c r="BK59" s="52"/>
      <c r="BL59" s="919"/>
      <c r="BM59" s="52"/>
    </row>
    <row r="60" spans="1:65" ht="10.5">
      <c r="A60" s="52"/>
      <c r="B60" s="920"/>
      <c r="C60" s="52"/>
      <c r="D60" s="52"/>
      <c r="E60" s="52"/>
      <c r="F60" s="52"/>
      <c r="G60" s="52"/>
      <c r="H60" s="919"/>
      <c r="I60" s="52"/>
      <c r="J60" s="920"/>
      <c r="K60" s="52"/>
      <c r="L60" s="52"/>
      <c r="M60" s="52"/>
      <c r="N60" s="52"/>
      <c r="O60" s="52"/>
      <c r="P60" s="919"/>
      <c r="Q60" s="52"/>
      <c r="R60" s="920"/>
      <c r="S60" s="52"/>
      <c r="T60" s="52"/>
      <c r="U60" s="52"/>
      <c r="V60" s="52"/>
      <c r="W60" s="52"/>
      <c r="X60" s="919"/>
      <c r="Y60" s="52"/>
      <c r="Z60" s="920"/>
      <c r="AA60" s="52"/>
      <c r="AB60" s="52"/>
      <c r="AC60" s="52"/>
      <c r="AD60" s="52"/>
      <c r="AE60" s="52"/>
      <c r="AF60" s="919"/>
      <c r="AG60" s="52"/>
      <c r="AH60" s="920"/>
      <c r="AI60" s="52"/>
      <c r="AJ60" s="52"/>
      <c r="AK60" s="52"/>
      <c r="AL60" s="52"/>
      <c r="AM60" s="52"/>
      <c r="AN60" s="919"/>
      <c r="AO60" s="52"/>
      <c r="AP60" s="920"/>
      <c r="AQ60" s="52"/>
      <c r="AR60" s="52"/>
      <c r="AS60" s="52"/>
      <c r="AT60" s="52"/>
      <c r="AU60" s="52"/>
      <c r="AV60" s="919"/>
      <c r="AW60" s="52"/>
      <c r="AX60" s="920"/>
      <c r="AY60" s="52"/>
      <c r="AZ60" s="52"/>
      <c r="BA60" s="52"/>
      <c r="BB60" s="52"/>
      <c r="BC60" s="52"/>
      <c r="BD60" s="919"/>
      <c r="BE60" s="52"/>
      <c r="BF60" s="920"/>
      <c r="BG60" s="52"/>
      <c r="BH60" s="52"/>
      <c r="BI60" s="52"/>
      <c r="BJ60" s="52"/>
      <c r="BK60" s="52"/>
      <c r="BL60" s="919"/>
      <c r="BM60" s="52"/>
    </row>
    <row r="61" spans="1:65" ht="10.5">
      <c r="A61" s="52"/>
      <c r="B61" s="39"/>
      <c r="C61" s="62"/>
      <c r="D61" s="39"/>
      <c r="E61" s="39"/>
      <c r="F61" s="39"/>
      <c r="G61" s="62"/>
      <c r="H61" s="39"/>
      <c r="I61" s="39"/>
      <c r="J61" s="39"/>
      <c r="K61" s="62"/>
      <c r="L61" s="39"/>
      <c r="M61" s="39"/>
      <c r="N61" s="39"/>
      <c r="O61" s="62"/>
      <c r="P61" s="39"/>
      <c r="Q61" s="61"/>
      <c r="R61" s="39"/>
      <c r="S61" s="39"/>
      <c r="T61" s="39"/>
      <c r="U61" s="62"/>
      <c r="V61" s="39"/>
      <c r="W61" s="62"/>
      <c r="X61" s="39"/>
      <c r="Y61" s="62"/>
      <c r="Z61" s="39"/>
      <c r="AA61" s="39"/>
      <c r="AB61" s="39"/>
      <c r="AC61" s="62"/>
      <c r="AD61" s="39"/>
      <c r="AE61" s="62"/>
      <c r="AF61" s="39"/>
      <c r="AG61" s="52"/>
      <c r="AH61" s="39"/>
      <c r="AI61" s="62"/>
      <c r="AJ61" s="39"/>
      <c r="AK61" s="39"/>
      <c r="AL61" s="39"/>
      <c r="AM61" s="62"/>
      <c r="AN61" s="39"/>
      <c r="AO61" s="39"/>
      <c r="AP61" s="39"/>
      <c r="AQ61" s="62"/>
      <c r="AR61" s="39"/>
      <c r="AS61" s="39"/>
      <c r="AT61" s="39"/>
      <c r="AU61" s="62"/>
      <c r="AV61" s="39"/>
      <c r="AW61" s="61"/>
      <c r="AX61" s="39"/>
      <c r="AY61" s="62"/>
      <c r="AZ61" s="39"/>
      <c r="BA61" s="39"/>
      <c r="BB61" s="39"/>
      <c r="BC61" s="62"/>
      <c r="BD61" s="39"/>
      <c r="BE61" s="62"/>
      <c r="BF61" s="39"/>
      <c r="BG61" s="39"/>
      <c r="BH61" s="39"/>
      <c r="BI61" s="62"/>
      <c r="BJ61" s="39"/>
      <c r="BK61" s="62"/>
      <c r="BL61" s="39"/>
      <c r="BM61" s="62"/>
    </row>
    <row r="62" spans="1:65" ht="14.25">
      <c r="A62" s="39"/>
      <c r="B62" s="39"/>
      <c r="C62" s="62"/>
      <c r="D62" s="39"/>
      <c r="E62" s="39"/>
      <c r="F62" s="39"/>
      <c r="G62" s="62"/>
      <c r="H62" s="39"/>
      <c r="I62" s="39"/>
      <c r="J62" s="39"/>
      <c r="K62" s="62"/>
      <c r="L62" s="39"/>
      <c r="M62" s="39"/>
      <c r="N62" s="39"/>
      <c r="O62" s="62"/>
      <c r="P62" s="39"/>
      <c r="Q62" s="66"/>
      <c r="R62" s="39"/>
      <c r="S62" s="62"/>
      <c r="T62" s="39"/>
      <c r="U62" s="66"/>
      <c r="V62" s="39"/>
      <c r="W62" s="62"/>
      <c r="X62" s="39"/>
      <c r="Y62" s="66"/>
      <c r="Z62" s="39"/>
      <c r="AA62" s="62"/>
      <c r="AB62" s="39"/>
      <c r="AC62" s="66"/>
      <c r="AD62" s="39"/>
      <c r="AE62" s="1"/>
      <c r="AF62" s="39"/>
      <c r="AG62" s="39"/>
      <c r="AH62" s="39"/>
      <c r="AI62" s="62"/>
      <c r="AJ62" s="39"/>
      <c r="AK62" s="39"/>
      <c r="AL62" s="39"/>
      <c r="AM62" s="62"/>
      <c r="AN62" s="39"/>
      <c r="AO62" s="39"/>
      <c r="AP62" s="39"/>
      <c r="AQ62" s="62"/>
      <c r="AR62" s="39"/>
      <c r="AS62" s="39"/>
      <c r="AT62" s="39"/>
      <c r="AU62" s="62"/>
      <c r="AV62" s="39"/>
      <c r="AW62" s="66"/>
      <c r="AX62" s="39"/>
      <c r="AY62" s="62"/>
      <c r="AZ62" s="39"/>
      <c r="BA62" s="39"/>
      <c r="BB62" s="39"/>
      <c r="BC62" s="62"/>
      <c r="BD62" s="39"/>
      <c r="BE62" s="66"/>
      <c r="BF62" s="39"/>
      <c r="BG62" s="62"/>
      <c r="BH62" s="39"/>
      <c r="BI62" s="66"/>
      <c r="BJ62" s="39"/>
      <c r="BK62" s="1"/>
      <c r="BL62" s="39"/>
      <c r="BM62" s="66"/>
    </row>
    <row r="63" spans="1:65" ht="10.5">
      <c r="A63" s="52"/>
      <c r="B63" s="52"/>
      <c r="C63" s="63"/>
      <c r="D63" s="52"/>
      <c r="E63" s="52"/>
      <c r="F63" s="52"/>
      <c r="G63" s="63"/>
      <c r="H63" s="52"/>
      <c r="I63" s="52"/>
      <c r="J63" s="52"/>
      <c r="K63" s="63"/>
      <c r="L63" s="52"/>
      <c r="M63" s="52"/>
      <c r="N63" s="52"/>
      <c r="O63" s="63"/>
      <c r="P63" s="52"/>
      <c r="Q63" s="63"/>
      <c r="R63" s="52"/>
      <c r="S63" s="52"/>
      <c r="T63" s="52"/>
      <c r="U63" s="63"/>
      <c r="V63" s="52"/>
      <c r="W63" s="52"/>
      <c r="X63" s="52"/>
      <c r="Y63" s="63"/>
      <c r="Z63" s="52"/>
      <c r="AA63" s="52"/>
      <c r="AB63" s="52"/>
      <c r="AC63" s="63"/>
      <c r="AD63" s="52"/>
      <c r="AE63" s="52"/>
      <c r="AF63" s="52"/>
      <c r="AG63" s="52"/>
      <c r="AH63" s="52"/>
      <c r="AI63" s="63"/>
      <c r="AJ63" s="52"/>
      <c r="AK63" s="52"/>
      <c r="AL63" s="52"/>
      <c r="AM63" s="63"/>
      <c r="AN63" s="52"/>
      <c r="AO63" s="52"/>
      <c r="AP63" s="52"/>
      <c r="AQ63" s="63"/>
      <c r="AR63" s="52"/>
      <c r="AS63" s="52"/>
      <c r="AT63" s="52"/>
      <c r="AU63" s="63"/>
      <c r="AV63" s="52"/>
      <c r="AW63" s="63"/>
      <c r="AX63" s="52"/>
      <c r="AY63" s="63"/>
      <c r="AZ63" s="52"/>
      <c r="BA63" s="52"/>
      <c r="BB63" s="52"/>
      <c r="BC63" s="63"/>
      <c r="BD63" s="52"/>
      <c r="BE63" s="63"/>
      <c r="BF63" s="52"/>
      <c r="BG63" s="52"/>
      <c r="BH63" s="52"/>
      <c r="BI63" s="63"/>
      <c r="BJ63" s="52"/>
      <c r="BK63" s="52"/>
      <c r="BL63" s="52"/>
      <c r="BM63" s="63"/>
    </row>
    <row r="64" spans="1:65" ht="10.5">
      <c r="A64" s="67"/>
      <c r="B64" s="67"/>
      <c r="D64" s="67"/>
      <c r="E64" s="68" t="s">
        <v>149</v>
      </c>
      <c r="F64" s="67"/>
      <c r="G64" s="67"/>
      <c r="H64" s="69"/>
      <c r="I64" s="67"/>
      <c r="J64" s="67"/>
      <c r="K64" s="68" t="s">
        <v>149</v>
      </c>
      <c r="L64" s="67"/>
      <c r="M64" s="67"/>
      <c r="N64" s="67"/>
      <c r="O64" s="68" t="s">
        <v>149</v>
      </c>
      <c r="P64" s="69"/>
      <c r="Q64" s="69"/>
      <c r="R64" s="67"/>
      <c r="S64" s="68" t="s">
        <v>149</v>
      </c>
      <c r="T64" s="67"/>
      <c r="U64" s="67"/>
      <c r="V64" s="67"/>
      <c r="W64" s="68" t="s">
        <v>149</v>
      </c>
      <c r="X64" s="69"/>
      <c r="Y64" s="67"/>
      <c r="Z64" s="67"/>
      <c r="AA64" s="68" t="s">
        <v>149</v>
      </c>
      <c r="AB64" s="67"/>
      <c r="AC64" s="67"/>
      <c r="AE64" s="68" t="s">
        <v>149</v>
      </c>
      <c r="AF64" s="67"/>
      <c r="AG64" s="67"/>
      <c r="AH64" s="67"/>
      <c r="AJ64" s="67"/>
      <c r="AK64" s="68" t="s">
        <v>149</v>
      </c>
      <c r="AL64" s="67"/>
      <c r="AM64" s="67"/>
      <c r="AN64" s="69"/>
      <c r="AO64" s="67"/>
      <c r="AP64" s="67"/>
      <c r="AQ64" s="68" t="s">
        <v>149</v>
      </c>
      <c r="AR64" s="67"/>
      <c r="AS64" s="67"/>
      <c r="AT64" s="67"/>
      <c r="AU64" s="68" t="s">
        <v>149</v>
      </c>
      <c r="AV64" s="69"/>
      <c r="AW64" s="69"/>
      <c r="AX64" s="67"/>
      <c r="AY64" s="68" t="s">
        <v>149</v>
      </c>
      <c r="AZ64" s="67"/>
      <c r="BA64" s="67"/>
      <c r="BB64" s="67"/>
      <c r="BC64" s="68" t="s">
        <v>149</v>
      </c>
      <c r="BD64" s="69"/>
      <c r="BE64" s="67"/>
      <c r="BF64" s="67"/>
      <c r="BG64" s="68" t="s">
        <v>149</v>
      </c>
      <c r="BH64" s="67"/>
      <c r="BI64" s="67"/>
      <c r="BK64" s="68" t="s">
        <v>149</v>
      </c>
      <c r="BL64" s="67"/>
      <c r="BM64" s="69"/>
    </row>
    <row r="65" spans="1:71" ht="10.5">
      <c r="A65" s="52"/>
      <c r="B65" s="52"/>
      <c r="D65" s="52"/>
      <c r="E65" s="70" t="s">
        <v>375</v>
      </c>
      <c r="F65" s="52"/>
      <c r="G65" s="52"/>
      <c r="H65" s="63"/>
      <c r="I65" s="52"/>
      <c r="J65" s="52"/>
      <c r="K65" s="70" t="s">
        <v>376</v>
      </c>
      <c r="L65" s="52"/>
      <c r="M65" s="52"/>
      <c r="N65" s="52"/>
      <c r="O65" s="70" t="s">
        <v>377</v>
      </c>
      <c r="P65" s="52"/>
      <c r="Q65" s="63"/>
      <c r="R65" s="52"/>
      <c r="S65" s="70" t="s">
        <v>378</v>
      </c>
      <c r="T65" s="52"/>
      <c r="U65" s="63"/>
      <c r="V65" s="63"/>
      <c r="W65" s="70" t="s">
        <v>379</v>
      </c>
      <c r="X65" s="52"/>
      <c r="Y65" s="63"/>
      <c r="Z65" s="52"/>
      <c r="AA65" s="70" t="s">
        <v>380</v>
      </c>
      <c r="AB65" s="52"/>
      <c r="AC65" s="63"/>
      <c r="AD65" s="52"/>
      <c r="AE65" s="70" t="s">
        <v>381</v>
      </c>
      <c r="AF65" s="52"/>
      <c r="AG65" s="52"/>
      <c r="AH65" s="52"/>
      <c r="AI65" s="52"/>
      <c r="AJ65" s="52"/>
      <c r="AK65" s="70" t="s">
        <v>382</v>
      </c>
      <c r="AL65" s="52"/>
      <c r="AM65" s="52"/>
      <c r="AN65" s="52"/>
      <c r="AO65" s="52"/>
      <c r="AP65" s="52"/>
      <c r="AQ65" s="70" t="s">
        <v>383</v>
      </c>
      <c r="AR65" s="52"/>
      <c r="AS65" s="52"/>
      <c r="AT65" s="52"/>
      <c r="AU65" s="70" t="s">
        <v>384</v>
      </c>
      <c r="AV65" s="63"/>
      <c r="AW65" s="63"/>
      <c r="AX65" s="52"/>
      <c r="AY65" s="70" t="s">
        <v>385</v>
      </c>
      <c r="AZ65" s="52"/>
      <c r="BA65" s="63"/>
      <c r="BB65" s="63"/>
      <c r="BC65" s="70" t="s">
        <v>386</v>
      </c>
      <c r="BD65" s="52"/>
      <c r="BE65" s="63"/>
      <c r="BF65" s="52"/>
      <c r="BG65" s="70" t="s">
        <v>387</v>
      </c>
      <c r="BH65" s="52"/>
      <c r="BI65" s="63"/>
      <c r="BJ65" s="52"/>
      <c r="BK65" s="70" t="s">
        <v>388</v>
      </c>
      <c r="BL65" s="52"/>
      <c r="BM65" s="63"/>
    </row>
    <row r="66" spans="1:71" ht="10.5">
      <c r="A66" s="52"/>
      <c r="B66" s="52"/>
      <c r="D66" s="52"/>
      <c r="E66" s="72"/>
      <c r="F66" s="52"/>
      <c r="G66" s="52"/>
      <c r="H66" s="63"/>
      <c r="I66" s="52"/>
      <c r="J66" s="52"/>
      <c r="K66" s="72"/>
      <c r="L66" s="52"/>
      <c r="M66" s="52"/>
      <c r="N66" s="52"/>
      <c r="O66" s="72"/>
      <c r="P66" s="63"/>
      <c r="Q66" s="63"/>
      <c r="R66" s="52"/>
      <c r="S66" s="72"/>
      <c r="T66" s="52"/>
      <c r="U66" s="63"/>
      <c r="V66" s="63"/>
      <c r="W66" s="72"/>
      <c r="X66" s="52"/>
      <c r="Y66" s="63"/>
      <c r="Z66" s="52"/>
      <c r="AA66" s="72"/>
      <c r="AB66" s="52"/>
      <c r="AC66" s="63"/>
      <c r="AE66" s="72"/>
      <c r="AF66" s="52"/>
      <c r="AG66" s="52"/>
      <c r="AH66" s="52"/>
      <c r="AJ66" s="52"/>
      <c r="AK66" s="72"/>
      <c r="AL66" s="52"/>
      <c r="AM66" s="52"/>
      <c r="AN66" s="63"/>
      <c r="AO66" s="52"/>
      <c r="AP66" s="52"/>
      <c r="AQ66" s="72"/>
      <c r="AR66" s="52"/>
      <c r="AS66" s="52"/>
      <c r="AT66" s="52"/>
      <c r="AU66" s="72"/>
      <c r="AV66" s="63"/>
      <c r="AW66" s="63"/>
      <c r="AX66" s="52"/>
      <c r="AY66" s="72"/>
      <c r="AZ66" s="52"/>
      <c r="BA66" s="52"/>
      <c r="BB66" s="52"/>
      <c r="BC66" s="72"/>
      <c r="BD66" s="63"/>
      <c r="BE66" s="63"/>
      <c r="BF66" s="52"/>
      <c r="BG66" s="72"/>
      <c r="BH66" s="52"/>
      <c r="BI66" s="63"/>
      <c r="BK66" s="72"/>
      <c r="BL66" s="52"/>
      <c r="BM66" s="63"/>
    </row>
    <row r="67" spans="1:71" s="133" customFormat="1" ht="58.5">
      <c r="A67" s="131"/>
      <c r="B67" s="131"/>
      <c r="D67" s="131"/>
      <c r="E67" s="140" t="e">
        <f ca="1">IF(COUNTBLANK(INDIRECT(CONCATENATE(E64,"抽選")))&gt;0,CONCATENATE(E64,"チーム　",E65),INDEX(INDIRECT(CONCATENATE(E64,"チーム")),MATCH(E65,INDIRECT(CONCATENATE(E64,"抽選")),0)))</f>
        <v>#N/A</v>
      </c>
      <c r="F67" s="131"/>
      <c r="G67" s="131"/>
      <c r="H67" s="131"/>
      <c r="I67" s="131"/>
      <c r="J67" s="131"/>
      <c r="K67" s="140" t="e">
        <f ca="1">IF(COUNTBLANK(INDIRECT(CONCATENATE(K64,"抽選")))&gt;0,CONCATENATE(K64,"チーム　",K65),INDEX(INDIRECT(CONCATENATE(K64,"チーム")),MATCH(K65,INDIRECT(CONCATENATE(K64,"抽選")),0)))</f>
        <v>#N/A</v>
      </c>
      <c r="L67" s="131"/>
      <c r="M67" s="131"/>
      <c r="N67" s="131"/>
      <c r="O67" s="140" t="e">
        <f ca="1">IF(COUNTBLANK(INDIRECT(CONCATENATE(O64,"抽選")))&gt;0,CONCATENATE(O64,"チーム　",O65),INDEX(INDIRECT(CONCATENATE(O64,"チーム")),MATCH(O65,INDIRECT(CONCATENATE(O64,"抽選")),0)))</f>
        <v>#N/A</v>
      </c>
      <c r="P67" s="131"/>
      <c r="Q67" s="131"/>
      <c r="R67" s="131"/>
      <c r="S67" s="140" t="e">
        <f ca="1">IF(COUNTBLANK(INDIRECT(CONCATENATE(S64,"抽選")))&gt;0,CONCATENATE(S64,"チーム　",S65),INDEX(INDIRECT(CONCATENATE(S64,"チーム")),MATCH(S65,INDIRECT(CONCATENATE(S64,"抽選")),0)))</f>
        <v>#N/A</v>
      </c>
      <c r="T67" s="131"/>
      <c r="U67" s="131"/>
      <c r="V67" s="131"/>
      <c r="W67" s="140" t="e">
        <f ca="1">IF(COUNTBLANK(INDIRECT(CONCATENATE(W64,"抽選")))&gt;0,CONCATENATE(W64,"チーム　",W65),INDEX(INDIRECT(CONCATENATE(W64,"チーム")),MATCH(W65,INDIRECT(CONCATENATE(W64,"抽選")),0)))</f>
        <v>#N/A</v>
      </c>
      <c r="X67" s="131"/>
      <c r="Y67" s="131"/>
      <c r="Z67" s="131"/>
      <c r="AA67" s="140" t="e">
        <f ca="1">IF(COUNTBLANK(INDIRECT(CONCATENATE(AA64,"抽選")))&gt;0,CONCATENATE(AA64,"チーム　",AA65),INDEX(INDIRECT(CONCATENATE(AA64,"チーム")),MATCH(AA65,INDIRECT(CONCATENATE(AA64,"抽選")),0)))</f>
        <v>#N/A</v>
      </c>
      <c r="AB67" s="131"/>
      <c r="AC67" s="131"/>
      <c r="AE67" s="140" t="e">
        <f ca="1">IF(COUNTBLANK(INDIRECT(CONCATENATE(AE64,"抽選")))&gt;0,CONCATENATE(AE64,"チーム　",AE65),INDEX(INDIRECT(CONCATENATE(AE64,"チーム")),MATCH(AE65,INDIRECT(CONCATENATE(AE64,"抽選")),0)))</f>
        <v>#N/A</v>
      </c>
      <c r="AF67" s="131"/>
      <c r="AG67" s="131"/>
      <c r="AH67" s="131"/>
      <c r="AJ67" s="131"/>
      <c r="AK67" s="140" t="e">
        <f ca="1">IF(COUNTBLANK(INDIRECT(CONCATENATE(AK64,"抽選")))&gt;0,CONCATENATE(AK64,"チーム　",AK65),INDEX(INDIRECT(CONCATENATE(AK64,"チーム")),MATCH(AK65,INDIRECT(CONCATENATE(AK64,"抽選")),0)))</f>
        <v>#N/A</v>
      </c>
      <c r="AL67" s="131"/>
      <c r="AM67" s="131"/>
      <c r="AN67" s="131"/>
      <c r="AO67" s="131"/>
      <c r="AP67" s="131"/>
      <c r="AQ67" s="140" t="e">
        <f ca="1">IF(COUNTBLANK(INDIRECT(CONCATENATE(AQ64,"抽選")))&gt;0,CONCATENATE(AQ64,"チーム　",AQ65),INDEX(INDIRECT(CONCATENATE(AQ64,"チーム")),MATCH(AQ65,INDIRECT(CONCATENATE(AQ64,"抽選")),0)))</f>
        <v>#N/A</v>
      </c>
      <c r="AR67" s="131"/>
      <c r="AS67" s="131"/>
      <c r="AT67" s="131"/>
      <c r="AU67" s="140" t="e">
        <f ca="1">IF(COUNTBLANK(INDIRECT(CONCATENATE(AU64,"抽選")))&gt;0,CONCATENATE(AU64,"チーム　",AU65),INDEX(INDIRECT(CONCATENATE(AU64,"チーム")),MATCH(AU65,INDIRECT(CONCATENATE(AU64,"抽選")),0)))</f>
        <v>#N/A</v>
      </c>
      <c r="AV67" s="131"/>
      <c r="AW67" s="131"/>
      <c r="AX67" s="131"/>
      <c r="AY67" s="140" t="e">
        <f ca="1">IF(COUNTBLANK(INDIRECT(CONCATENATE(AY64,"抽選")))&gt;0,CONCATENATE(AY64,"チーム　",AY65),INDEX(INDIRECT(CONCATENATE(AY64,"チーム")),MATCH(AY65,INDIRECT(CONCATENATE(AY64,"抽選")),0)))</f>
        <v>#N/A</v>
      </c>
      <c r="AZ67" s="131"/>
      <c r="BA67" s="131"/>
      <c r="BB67" s="131"/>
      <c r="BC67" s="140" t="e">
        <f ca="1">IF(COUNTBLANK(INDIRECT(CONCATENATE(BC64,"抽選")))&gt;0,CONCATENATE(BC64,"チーム　",BC65),INDEX(INDIRECT(CONCATENATE(BC64,"チーム")),MATCH(BC65,INDIRECT(CONCATENATE(BC64,"抽選")),0)))</f>
        <v>#N/A</v>
      </c>
      <c r="BD67" s="131"/>
      <c r="BE67" s="131"/>
      <c r="BF67" s="131"/>
      <c r="BG67" s="140" t="e">
        <f ca="1">IF(COUNTBLANK(INDIRECT(CONCATENATE(BG64,"抽選")))&gt;0,CONCATENATE(BG64,"チーム　",BG65),INDEX(INDIRECT(CONCATENATE(BG64,"チーム")),MATCH(BG65,INDIRECT(CONCATENATE(BG64,"抽選")),0)))</f>
        <v>#N/A</v>
      </c>
      <c r="BH67" s="131"/>
      <c r="BI67" s="131"/>
      <c r="BK67" s="140" t="e">
        <f ca="1">IF(COUNTBLANK(INDIRECT(CONCATENATE(BK64,"抽選")))&gt;0,CONCATENATE(BK64,"チーム　",BK65),INDEX(INDIRECT(CONCATENATE(BK64,"チーム")),MATCH(BK65,INDIRECT(CONCATENATE(BK64,"抽選")),0)))</f>
        <v>#N/A</v>
      </c>
      <c r="BL67" s="131"/>
      <c r="BM67" s="131"/>
    </row>
    <row r="68" spans="1:71">
      <c r="A68" s="73"/>
      <c r="B68" s="73"/>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c r="AF68" s="73"/>
      <c r="AG68" s="73"/>
      <c r="AH68" s="73"/>
      <c r="AI68" s="73"/>
      <c r="AJ68" s="73"/>
      <c r="AK68" s="73"/>
      <c r="AL68" s="73"/>
      <c r="AM68" s="73"/>
      <c r="AN68" s="73"/>
      <c r="AO68" s="73"/>
      <c r="AP68" s="73"/>
      <c r="AQ68" s="73"/>
      <c r="AR68" s="73"/>
      <c r="AS68" s="73"/>
      <c r="AT68" s="73"/>
      <c r="AU68" s="73"/>
      <c r="AV68" s="73"/>
      <c r="AW68" s="73"/>
      <c r="AX68" s="73"/>
      <c r="AY68" s="73"/>
      <c r="AZ68" s="73"/>
      <c r="BA68" s="73"/>
      <c r="BB68" s="73"/>
      <c r="BC68" s="73"/>
      <c r="BD68" s="73"/>
      <c r="BE68" s="73"/>
      <c r="BF68" s="73"/>
      <c r="BG68" s="73"/>
      <c r="BH68" s="73"/>
      <c r="BI68" s="73"/>
      <c r="BJ68" s="73"/>
      <c r="BK68" s="73"/>
      <c r="BL68" s="73"/>
      <c r="BM68" s="73"/>
    </row>
    <row r="70" spans="1:71" ht="27">
      <c r="BP70" s="34"/>
      <c r="BQ70" s="35" t="s">
        <v>90</v>
      </c>
      <c r="BR70" s="51" t="s">
        <v>5</v>
      </c>
      <c r="BS70" s="51" t="s">
        <v>5</v>
      </c>
    </row>
    <row r="71" spans="1:71">
      <c r="BP71" s="36"/>
      <c r="BQ71" s="36"/>
      <c r="BR71" s="51" t="e">
        <f>IF(#REF!="","",#REF!)</f>
        <v>#REF!</v>
      </c>
      <c r="BS71" s="51" t="str">
        <f>IF(AI2="","",AI2)</f>
        <v/>
      </c>
    </row>
    <row r="72" spans="1:71">
      <c r="BP72" s="36"/>
      <c r="BQ72" s="36"/>
      <c r="BR72" s="51" t="e">
        <f>IF(#REF!="","",#REF!)</f>
        <v>#REF!</v>
      </c>
      <c r="BS72" s="51" t="str">
        <f>IF(AA3="","",AA3)</f>
        <v/>
      </c>
    </row>
    <row r="73" spans="1:71">
      <c r="BP73" s="36" t="s">
        <v>217</v>
      </c>
      <c r="BQ73" s="36" t="str">
        <f>AG8</f>
        <v>B13</v>
      </c>
      <c r="BR73" s="51" t="e">
        <f ca="1">IF(O8="","",O8)</f>
        <v>#N/A</v>
      </c>
      <c r="BS73" s="51" t="e">
        <f ca="1">IF(AY8="","",AY8)</f>
        <v>#N/A</v>
      </c>
    </row>
    <row r="74" spans="1:71">
      <c r="BP74" s="36" t="s">
        <v>218</v>
      </c>
      <c r="BQ74" s="36"/>
      <c r="BR74" s="51"/>
      <c r="BS74" s="51"/>
    </row>
    <row r="75" spans="1:71">
      <c r="BP75" s="36" t="s">
        <v>255</v>
      </c>
      <c r="BQ75" s="36" t="str">
        <f>AG12</f>
        <v>A10</v>
      </c>
      <c r="BR75" s="51" t="e">
        <f ca="1">IF(V9="","",V9)</f>
        <v>#N/A</v>
      </c>
      <c r="BS75" s="51" t="e">
        <f ca="1">IF(AR9="","",AR9)</f>
        <v>#N/A</v>
      </c>
    </row>
    <row r="76" spans="1:71">
      <c r="BP76" s="124" t="s">
        <v>256</v>
      </c>
      <c r="BQ76" s="36"/>
      <c r="BR76" s="51"/>
      <c r="BS76" s="51"/>
    </row>
    <row r="77" spans="1:71">
      <c r="BP77" s="36" t="s">
        <v>332</v>
      </c>
      <c r="BQ77" s="36" t="e">
        <f>#REF!</f>
        <v>#REF!</v>
      </c>
      <c r="BR77" s="51" t="e">
        <f>IF(#REF!="","",#REF!)</f>
        <v>#REF!</v>
      </c>
      <c r="BS77" s="51" t="e">
        <f>IF(#REF!="","",#REF!)</f>
        <v>#REF!</v>
      </c>
    </row>
    <row r="78" spans="1:71">
      <c r="BP78" s="36" t="s">
        <v>333</v>
      </c>
      <c r="BQ78" s="36" t="e">
        <f>#REF!</f>
        <v>#REF!</v>
      </c>
      <c r="BR78" s="51" t="e">
        <f>IF(#REF!="","",#REF!)</f>
        <v>#REF!</v>
      </c>
      <c r="BS78" s="51" t="e">
        <f>IF(#REF!="","",#REF!)</f>
        <v>#REF!</v>
      </c>
    </row>
    <row r="79" spans="1:71">
      <c r="BP79" s="36" t="s">
        <v>334</v>
      </c>
      <c r="BQ79" s="36" t="str">
        <f>Q15</f>
        <v>A9</v>
      </c>
      <c r="BR79" s="51" t="e">
        <f ca="1">IF(H13="","",H13)</f>
        <v>#N/A</v>
      </c>
      <c r="BS79" s="51" t="e">
        <f ca="1">IF(Z13="","",Z13)</f>
        <v>#N/A</v>
      </c>
    </row>
    <row r="80" spans="1:71">
      <c r="BP80" s="36" t="s">
        <v>216</v>
      </c>
      <c r="BQ80" s="36" t="str">
        <f>AW15</f>
        <v>B9</v>
      </c>
      <c r="BR80" s="51" t="e">
        <f ca="1">IF(AN13="","",AN13)</f>
        <v>#N/A</v>
      </c>
      <c r="BS80" s="51" t="e">
        <f ca="1">IF(BF13="","",BF13)</f>
        <v>#N/A</v>
      </c>
    </row>
    <row r="81" spans="68:71">
      <c r="BP81" s="36" t="s">
        <v>335</v>
      </c>
      <c r="BQ81" s="36" t="str">
        <f>I19</f>
        <v>A7</v>
      </c>
      <c r="BR81" s="51" t="e">
        <f ca="1">IF(D17="","",D17)</f>
        <v>#N/A</v>
      </c>
      <c r="BS81" s="51" t="e">
        <f ca="1">IF(N17="","",N17)</f>
        <v>#N/A</v>
      </c>
    </row>
    <row r="82" spans="68:71">
      <c r="BP82" s="36" t="s">
        <v>336</v>
      </c>
      <c r="BQ82" s="36" t="str">
        <f>Y19</f>
        <v>A8</v>
      </c>
      <c r="BR82" s="51" t="e">
        <f ca="1">IF(T17="","",T17)</f>
        <v>#N/A</v>
      </c>
      <c r="BS82" s="51" t="e">
        <f ca="1">IF(AD17="","",AD17)</f>
        <v>#N/A</v>
      </c>
    </row>
    <row r="83" spans="68:71">
      <c r="BP83" s="36" t="s">
        <v>337</v>
      </c>
      <c r="BQ83" s="36" t="str">
        <f>AO19</f>
        <v>B7</v>
      </c>
      <c r="BR83" s="51" t="e">
        <f ca="1">IF(AJ17="","",AJ17)</f>
        <v>#N/A</v>
      </c>
      <c r="BS83" s="51" t="e">
        <f ca="1">IF(AT17="","",AT17)</f>
        <v>#N/A</v>
      </c>
    </row>
    <row r="84" spans="68:71">
      <c r="BP84" s="36" t="s">
        <v>338</v>
      </c>
      <c r="BQ84" s="36" t="str">
        <f>BE19</f>
        <v>B8</v>
      </c>
      <c r="BR84" s="51" t="e">
        <f ca="1">IF(AZ17="","",AZ17)</f>
        <v>#N/A</v>
      </c>
      <c r="BS84" s="51" t="e">
        <f ca="1">IF(BJ17="","",BJ17)</f>
        <v>#N/A</v>
      </c>
    </row>
    <row r="85" spans="68:71">
      <c r="BP85" s="36" t="s">
        <v>339</v>
      </c>
      <c r="BQ85" s="36" t="str">
        <f>I54</f>
        <v>A13</v>
      </c>
      <c r="BR85" s="51" t="str">
        <f>IF(AZ18="","",AZ18)</f>
        <v/>
      </c>
      <c r="BS85" s="51" t="str">
        <f>IF(BJ18="","",BJ18)</f>
        <v/>
      </c>
    </row>
    <row r="86" spans="68:71">
      <c r="BP86" s="36" t="s">
        <v>185</v>
      </c>
      <c r="BQ86" s="36" t="str">
        <f>Y54</f>
        <v>A15</v>
      </c>
      <c r="BR86" s="51" t="str">
        <f>IF(AZ19="","",AZ19)</f>
        <v/>
      </c>
      <c r="BS86" s="51" t="str">
        <f>IF(BJ19="","",BJ19)</f>
        <v/>
      </c>
    </row>
    <row r="87" spans="68:71">
      <c r="BP87" s="36" t="s">
        <v>186</v>
      </c>
      <c r="BQ87" s="36" t="str">
        <f>AO54</f>
        <v>A14</v>
      </c>
      <c r="BR87" s="51" t="str">
        <f>IF(AZ20="","",AZ20)</f>
        <v/>
      </c>
      <c r="BS87" s="51" t="str">
        <f>IF(BJ20="","",BJ20)</f>
        <v/>
      </c>
    </row>
    <row r="88" spans="68:71">
      <c r="BP88" s="36" t="s">
        <v>187</v>
      </c>
      <c r="BQ88" s="36" t="str">
        <f>BE54</f>
        <v>A16</v>
      </c>
      <c r="BR88" s="51" t="str">
        <f>IF(AZ21="","",AZ21)</f>
        <v/>
      </c>
      <c r="BS88" s="51" t="str">
        <f>IF(BJ21="","",BJ21)</f>
        <v/>
      </c>
    </row>
    <row r="89" spans="68:71">
      <c r="BP89" s="124" t="s">
        <v>340</v>
      </c>
      <c r="BQ89" s="36" t="e">
        <f>#REF!</f>
        <v>#REF!</v>
      </c>
      <c r="BR89" s="51" t="e">
        <f>IF(#REF!="","",#REF!)</f>
        <v>#REF!</v>
      </c>
      <c r="BS89" s="51" t="e">
        <f>IF(#REF!="","",#REF!)</f>
        <v>#REF!</v>
      </c>
    </row>
    <row r="90" spans="68:71">
      <c r="BP90" s="124" t="s">
        <v>341</v>
      </c>
      <c r="BQ90" s="36" t="e">
        <f>#REF!</f>
        <v>#REF!</v>
      </c>
      <c r="BR90" s="51" t="e">
        <f>IF(#REF!="","",#REF!)</f>
        <v>#REF!</v>
      </c>
      <c r="BS90" s="51" t="e">
        <f>IF(#REF!="","",#REF!)</f>
        <v>#REF!</v>
      </c>
    </row>
    <row r="91" spans="68:71">
      <c r="BP91" s="124" t="s">
        <v>196</v>
      </c>
      <c r="BQ91" s="36" t="e">
        <f>#REF!</f>
        <v>#REF!</v>
      </c>
      <c r="BR91" s="51" t="e">
        <f>IF(#REF!="","",#REF!)</f>
        <v>#REF!</v>
      </c>
      <c r="BS91" s="51" t="e">
        <f>IF(#REF!="","",#REF!)</f>
        <v>#REF!</v>
      </c>
    </row>
    <row r="92" spans="68:71">
      <c r="BP92" s="124" t="s">
        <v>197</v>
      </c>
      <c r="BQ92" s="36" t="e">
        <f>#REF!</f>
        <v>#REF!</v>
      </c>
      <c r="BR92" s="51" t="e">
        <f>IF(#REF!="","",#REF!)</f>
        <v>#REF!</v>
      </c>
      <c r="BS92" s="51" t="e">
        <f>IF(#REF!="","",#REF!)</f>
        <v>#REF!</v>
      </c>
    </row>
    <row r="93" spans="68:71">
      <c r="BP93" s="124" t="s">
        <v>342</v>
      </c>
      <c r="BQ93" s="36"/>
      <c r="BR93" s="51" t="e">
        <f>IF(#REF!="","",#REF!)</f>
        <v>#REF!</v>
      </c>
      <c r="BS93" s="51" t="e">
        <f>IF(#REF!="","",#REF!)</f>
        <v>#REF!</v>
      </c>
    </row>
    <row r="94" spans="68:71">
      <c r="BP94" s="124" t="s">
        <v>198</v>
      </c>
      <c r="BQ94" s="36"/>
      <c r="BR94" s="51" t="e">
        <f>IF(#REF!="","",#REF!)</f>
        <v>#REF!</v>
      </c>
      <c r="BS94" s="51" t="e">
        <f>IF(#REF!="","",#REF!)</f>
        <v>#REF!</v>
      </c>
    </row>
    <row r="95" spans="68:71">
      <c r="BP95" s="124" t="s">
        <v>199</v>
      </c>
      <c r="BQ95" s="36"/>
      <c r="BR95" s="51" t="e">
        <f>IF(#REF!="","",#REF!)</f>
        <v>#REF!</v>
      </c>
      <c r="BS95" s="51" t="e">
        <f>IF(#REF!="","",#REF!)</f>
        <v>#REF!</v>
      </c>
    </row>
    <row r="96" spans="68:71">
      <c r="BP96" s="124" t="s">
        <v>200</v>
      </c>
      <c r="BQ96" s="36" t="e">
        <f>#REF!</f>
        <v>#REF!</v>
      </c>
      <c r="BR96" s="51" t="e">
        <f>IF(#REF!="","",#REF!)</f>
        <v>#REF!</v>
      </c>
      <c r="BS96" s="51" t="e">
        <f>IF(#REF!="","",#REF!)</f>
        <v>#REF!</v>
      </c>
    </row>
    <row r="97" spans="68:71">
      <c r="BP97" s="36" t="s">
        <v>343</v>
      </c>
      <c r="BQ97" s="36" t="str">
        <f>E23</f>
        <v>A1</v>
      </c>
      <c r="BR97" s="51" t="e">
        <f ca="1">IF(C32="","",C32)</f>
        <v>#N/A</v>
      </c>
      <c r="BS97" s="51" t="e">
        <f ca="1">IF(G32="","",G32)</f>
        <v>#N/A</v>
      </c>
    </row>
    <row r="98" spans="68:71">
      <c r="BP98" s="36" t="s">
        <v>344</v>
      </c>
      <c r="BQ98" s="36" t="str">
        <f>M23</f>
        <v>A2</v>
      </c>
      <c r="BR98" s="51" t="e">
        <f ca="1">IF(K32="","",K32)</f>
        <v>#N/A</v>
      </c>
      <c r="BS98" s="51" t="e">
        <f ca="1">IF(O32="","",O32)</f>
        <v>#N/A</v>
      </c>
    </row>
    <row r="99" spans="68:71">
      <c r="BP99" s="36" t="s">
        <v>345</v>
      </c>
      <c r="BQ99" s="36" t="str">
        <f>U23</f>
        <v>A5</v>
      </c>
      <c r="BR99" s="51" t="e">
        <f ca="1">IF(S32="","",S32)</f>
        <v>#N/A</v>
      </c>
      <c r="BS99" s="51" t="e">
        <f ca="1">IF(W32="","",W32)</f>
        <v>#N/A</v>
      </c>
    </row>
    <row r="100" spans="68:71">
      <c r="BP100" s="36" t="s">
        <v>346</v>
      </c>
      <c r="BQ100" s="36" t="str">
        <f>AC23</f>
        <v>A6</v>
      </c>
      <c r="BR100" s="51" t="e">
        <f ca="1">IF(AA32="","",AA32)</f>
        <v>#N/A</v>
      </c>
      <c r="BS100" s="51" t="e">
        <f ca="1">IF(AE32="","",AE32)</f>
        <v>#N/A</v>
      </c>
    </row>
    <row r="101" spans="68:71">
      <c r="BP101" s="36" t="s">
        <v>347</v>
      </c>
      <c r="BQ101" s="36" t="s">
        <v>482</v>
      </c>
      <c r="BR101" s="51" t="e">
        <f ca="1">IF(AI32="","",AI32)</f>
        <v>#N/A</v>
      </c>
      <c r="BS101" s="51" t="e">
        <f ca="1">IF(AM32="","",AM32)</f>
        <v>#N/A</v>
      </c>
    </row>
    <row r="102" spans="68:71">
      <c r="BP102" s="36" t="s">
        <v>348</v>
      </c>
      <c r="BQ102" s="36" t="str">
        <f>AS23</f>
        <v>A4</v>
      </c>
      <c r="BR102" s="51" t="e">
        <f ca="1">IF(AQ32="","",AQ32)</f>
        <v>#N/A</v>
      </c>
      <c r="BS102" s="51" t="e">
        <f ca="1">IF(AU32="","",AU32)</f>
        <v>#N/A</v>
      </c>
    </row>
    <row r="103" spans="68:71">
      <c r="BP103" s="36" t="s">
        <v>349</v>
      </c>
      <c r="BQ103" s="36" t="str">
        <f>BA23</f>
        <v>B5</v>
      </c>
      <c r="BR103" s="51" t="e">
        <f ca="1">IF(AY32="","",AY32)</f>
        <v>#N/A</v>
      </c>
      <c r="BS103" s="51" t="e">
        <f ca="1">IF(BC32="","",BC32)</f>
        <v>#N/A</v>
      </c>
    </row>
    <row r="104" spans="68:71">
      <c r="BP104" s="36" t="s">
        <v>350</v>
      </c>
      <c r="BQ104" s="36" t="str">
        <f>BI23</f>
        <v>B6</v>
      </c>
      <c r="BR104" s="51" t="e">
        <f ca="1">IF(BG32="","",BG32)</f>
        <v>#N/A</v>
      </c>
      <c r="BS104" s="51" t="e">
        <f ca="1">IF(BK32="","",BK32)</f>
        <v>#N/A</v>
      </c>
    </row>
    <row r="105" spans="68:71">
      <c r="BP105" s="36" t="s">
        <v>351</v>
      </c>
      <c r="BQ105" s="36"/>
      <c r="BR105" s="51" t="e">
        <f ca="1">IF(E67="","",E67)</f>
        <v>#N/A</v>
      </c>
      <c r="BS105" s="51" t="str">
        <f>IF(G67="","",G67)</f>
        <v/>
      </c>
    </row>
    <row r="106" spans="68:71">
      <c r="BP106" s="36" t="s">
        <v>188</v>
      </c>
      <c r="BQ106" s="36"/>
      <c r="BR106" s="51" t="e">
        <f ca="1">IF(K67="","",K67)</f>
        <v>#N/A</v>
      </c>
      <c r="BS106" s="51" t="e">
        <f ca="1">IF(O67="","",O67)</f>
        <v>#N/A</v>
      </c>
    </row>
    <row r="107" spans="68:71">
      <c r="BP107" s="36" t="s">
        <v>189</v>
      </c>
      <c r="BQ107" s="36"/>
      <c r="BR107" s="51" t="e">
        <f ca="1">IF(S67="","",S67)</f>
        <v>#N/A</v>
      </c>
      <c r="BS107" s="51" t="e">
        <f ca="1">IF(W67="","",W67)</f>
        <v>#N/A</v>
      </c>
    </row>
    <row r="108" spans="68:71">
      <c r="BP108" s="36" t="s">
        <v>190</v>
      </c>
      <c r="BQ108" s="36"/>
      <c r="BR108" s="51" t="e">
        <f ca="1">IF(AA67="","",AA67)</f>
        <v>#N/A</v>
      </c>
      <c r="BS108" s="51" t="e">
        <f ca="1">IF(AE67="","",AE67)</f>
        <v>#N/A</v>
      </c>
    </row>
    <row r="109" spans="68:71">
      <c r="BP109" s="36" t="s">
        <v>191</v>
      </c>
      <c r="BQ109" s="36"/>
      <c r="BR109" s="51" t="e">
        <f ca="1">IF(AK67="","",AK67)</f>
        <v>#N/A</v>
      </c>
      <c r="BS109" s="51" t="str">
        <f>IF(AM67="","",AM67)</f>
        <v/>
      </c>
    </row>
    <row r="110" spans="68:71">
      <c r="BP110" s="36" t="s">
        <v>192</v>
      </c>
      <c r="BQ110" s="36"/>
      <c r="BR110" s="51" t="e">
        <f ca="1">IF(AQ67="","",AQ67)</f>
        <v>#N/A</v>
      </c>
      <c r="BS110" s="51" t="e">
        <f ca="1">IF(AU67="","",AU67)</f>
        <v>#N/A</v>
      </c>
    </row>
    <row r="111" spans="68:71">
      <c r="BP111" s="36" t="s">
        <v>193</v>
      </c>
      <c r="BQ111" s="36"/>
      <c r="BR111" s="51" t="e">
        <f ca="1">IF(AY67="","",AY67)</f>
        <v>#N/A</v>
      </c>
      <c r="BS111" s="51" t="e">
        <f ca="1">IF(BC67="","",BC67)</f>
        <v>#N/A</v>
      </c>
    </row>
    <row r="112" spans="68:71">
      <c r="BP112" s="36" t="s">
        <v>194</v>
      </c>
      <c r="BQ112" s="36"/>
      <c r="BR112" s="51" t="e">
        <f ca="1">IF(BG67="","",BG67)</f>
        <v>#N/A</v>
      </c>
      <c r="BS112" s="51" t="e">
        <f ca="1">IF(BK67="","",BK67)</f>
        <v>#N/A</v>
      </c>
    </row>
    <row r="113" spans="68:71">
      <c r="BP113" s="36" t="s">
        <v>352</v>
      </c>
      <c r="BQ113" s="36" t="e">
        <f>#REF!</f>
        <v>#REF!</v>
      </c>
      <c r="BR113" s="51" t="e">
        <f>IF(#REF!="","",#REF!)</f>
        <v>#REF!</v>
      </c>
      <c r="BS113" s="51" t="str">
        <f>IF(AN32="","",AN32)</f>
        <v/>
      </c>
    </row>
    <row r="114" spans="68:71">
      <c r="BP114" s="36" t="s">
        <v>353</v>
      </c>
      <c r="BQ114" s="36" t="e">
        <f>#REF!</f>
        <v>#REF!</v>
      </c>
      <c r="BR114" s="51" t="e">
        <f>IF(#REF!="","",#REF!)</f>
        <v>#REF!</v>
      </c>
      <c r="BS114" s="51" t="str">
        <f>IF(AF32="","",AF32)</f>
        <v/>
      </c>
    </row>
    <row r="115" spans="68:71">
      <c r="BP115" s="36" t="s">
        <v>354</v>
      </c>
      <c r="BQ115" s="36" t="e">
        <f>#REF!</f>
        <v>#REF!</v>
      </c>
      <c r="BR115" s="51" t="e">
        <f>IF(#REF!="","",#REF!)</f>
        <v>#REF!</v>
      </c>
      <c r="BS115" s="51" t="str">
        <f>IF(BL32="","",BL32)</f>
        <v/>
      </c>
    </row>
    <row r="116" spans="68:71">
      <c r="BP116" s="36" t="s">
        <v>355</v>
      </c>
      <c r="BQ116" s="36" t="e">
        <f>#REF!</f>
        <v>#REF!</v>
      </c>
      <c r="BR116" s="51" t="e">
        <f>IF(#REF!="","",#REF!)</f>
        <v>#REF!</v>
      </c>
      <c r="BS116" s="51" t="str">
        <f>IF(AF67="","",AF67)</f>
        <v/>
      </c>
    </row>
    <row r="117" spans="68:71">
      <c r="BP117" s="36" t="s">
        <v>195</v>
      </c>
      <c r="BQ117" s="36" t="e">
        <f>#REF!</f>
        <v>#REF!</v>
      </c>
      <c r="BR117" s="51" t="e">
        <f>IF(#REF!="","",#REF!)</f>
        <v>#REF!</v>
      </c>
      <c r="BS117" s="51" t="str">
        <f>IF(BL67="","",BL67)</f>
        <v/>
      </c>
    </row>
    <row r="118" spans="68:71">
      <c r="BP118" s="36" t="s">
        <v>356</v>
      </c>
      <c r="BQ118" s="36" t="e">
        <f>#REF!</f>
        <v>#REF!</v>
      </c>
      <c r="BR118" s="51" t="e">
        <f>IF(#REF!="","",#REF!)</f>
        <v>#REF!</v>
      </c>
      <c r="BS118" s="51" t="e">
        <f>IF(#REF!="","",#REF!)</f>
        <v>#REF!</v>
      </c>
    </row>
    <row r="119" spans="68:71">
      <c r="BP119" s="36" t="s">
        <v>219</v>
      </c>
      <c r="BQ119" s="36" t="e">
        <f>#REF!</f>
        <v>#REF!</v>
      </c>
      <c r="BR119" s="51" t="e">
        <f>IF(#REF!="","",#REF!)</f>
        <v>#REF!</v>
      </c>
      <c r="BS119" s="51" t="e">
        <f>IF(#REF!="","",#REF!)</f>
        <v>#REF!</v>
      </c>
    </row>
    <row r="120" spans="68:71">
      <c r="BP120" s="36" t="s">
        <v>220</v>
      </c>
      <c r="BQ120" s="36" t="e">
        <f>#REF!</f>
        <v>#REF!</v>
      </c>
      <c r="BR120" s="51" t="e">
        <f>IF(#REF!="","",#REF!)</f>
        <v>#REF!</v>
      </c>
      <c r="BS120" s="51" t="e">
        <f>IF(#REF!="","",#REF!)</f>
        <v>#REF!</v>
      </c>
    </row>
    <row r="121" spans="68:71">
      <c r="BP121" s="36" t="s">
        <v>221</v>
      </c>
      <c r="BQ121" s="36" t="e">
        <f>#REF!</f>
        <v>#REF!</v>
      </c>
      <c r="BR121" s="51" t="e">
        <f>IF(#REF!="","",#REF!)</f>
        <v>#REF!</v>
      </c>
      <c r="BS121" s="51" t="e">
        <f>IF(#REF!="","",#REF!)</f>
        <v>#REF!</v>
      </c>
    </row>
    <row r="122" spans="68:71">
      <c r="BP122" s="36" t="s">
        <v>357</v>
      </c>
      <c r="BQ122" s="34" t="e">
        <f>#REF!</f>
        <v>#REF!</v>
      </c>
      <c r="BR122" s="51" t="e">
        <f>IF(#REF!="","",#REF!)</f>
        <v>#REF!</v>
      </c>
      <c r="BS122" s="51" t="e">
        <f>IF(#REF!="","",#REF!)</f>
        <v>#REF!</v>
      </c>
    </row>
    <row r="123" spans="68:71">
      <c r="BP123" s="36" t="s">
        <v>222</v>
      </c>
      <c r="BQ123" s="34" t="e">
        <f>#REF!</f>
        <v>#REF!</v>
      </c>
      <c r="BR123" s="51" t="e">
        <f>IF(#REF!="","",#REF!)</f>
        <v>#REF!</v>
      </c>
      <c r="BS123" s="51" t="e">
        <f>IF(#REF!="","",#REF!)</f>
        <v>#REF!</v>
      </c>
    </row>
    <row r="124" spans="68:71">
      <c r="BP124" s="36"/>
      <c r="BQ124" s="34"/>
      <c r="BR124" s="51"/>
      <c r="BS124" s="51"/>
    </row>
    <row r="125" spans="68:71">
      <c r="BP125" s="36" t="s">
        <v>358</v>
      </c>
      <c r="BQ125" s="36" t="e">
        <f>#REF!</f>
        <v>#REF!</v>
      </c>
      <c r="BR125" s="51" t="e">
        <f>IF(#REF!="","",#REF!)</f>
        <v>#REF!</v>
      </c>
      <c r="BS125" s="51" t="e">
        <f>IF(#REF!="","",#REF!)</f>
        <v>#REF!</v>
      </c>
    </row>
    <row r="126" spans="68:71">
      <c r="BP126" s="36" t="s">
        <v>359</v>
      </c>
      <c r="BQ126" s="36" t="e">
        <f>#REF!</f>
        <v>#REF!</v>
      </c>
      <c r="BR126" s="51" t="e">
        <f>IF(#REF!="","",#REF!)</f>
        <v>#REF!</v>
      </c>
      <c r="BS126" s="51" t="e">
        <f>IF(#REF!="","",#REF!)</f>
        <v>#REF!</v>
      </c>
    </row>
    <row r="127" spans="68:71">
      <c r="BP127" s="36" t="s">
        <v>360</v>
      </c>
      <c r="BQ127" s="36" t="str">
        <f>Q50</f>
        <v>A17</v>
      </c>
      <c r="BR127" s="51" t="e">
        <f ca="1">IF(H48="","",H48)</f>
        <v>#N/A</v>
      </c>
      <c r="BS127" s="51" t="e">
        <f ca="1">IF(Z48="","",Z48)</f>
        <v>#N/A</v>
      </c>
    </row>
    <row r="128" spans="68:71">
      <c r="BP128" s="36" t="s">
        <v>361</v>
      </c>
      <c r="BQ128" s="36" t="str">
        <f>AW50</f>
        <v>A18</v>
      </c>
      <c r="BR128" s="51" t="e">
        <f ca="1">IF(AN48="","",AN48)</f>
        <v>#N/A</v>
      </c>
      <c r="BS128" s="51" t="e">
        <f ca="1">IF(BF48="","",BF48)</f>
        <v>#N/A</v>
      </c>
    </row>
    <row r="129" spans="68:71">
      <c r="BP129" s="36" t="s">
        <v>223</v>
      </c>
      <c r="BQ129" s="36" t="e">
        <f>#REF!</f>
        <v>#REF!</v>
      </c>
      <c r="BR129" s="51" t="e">
        <f>IF(#REF!="","",#REF!)</f>
        <v>#REF!</v>
      </c>
      <c r="BS129" s="51" t="e">
        <f>IF(#REF!="","",#REF!)</f>
        <v>#REF!</v>
      </c>
    </row>
    <row r="130" spans="68:71">
      <c r="BP130" s="36" t="s">
        <v>224</v>
      </c>
      <c r="BQ130" s="36" t="str">
        <f>AG43</f>
        <v>A21</v>
      </c>
      <c r="BR130" s="51" t="e">
        <f ca="1">IF(O43="","",O43)</f>
        <v>#N/A</v>
      </c>
      <c r="BS130" s="51" t="e">
        <f ca="1">IF(AY43="","",AY43)</f>
        <v>#N/A</v>
      </c>
    </row>
    <row r="131" spans="68:71" ht="14.25" customHeight="1">
      <c r="BP131" s="36"/>
      <c r="BQ131" s="34"/>
      <c r="BR131" s="51"/>
      <c r="BS131" s="51"/>
    </row>
    <row r="132" spans="68:71">
      <c r="BP132" s="36"/>
      <c r="BQ132" s="34"/>
      <c r="BR132" s="51"/>
      <c r="BS132" s="51"/>
    </row>
  </sheetData>
  <mergeCells count="73">
    <mergeCell ref="Z13:Z17"/>
    <mergeCell ref="Z21:Z25"/>
    <mergeCell ref="AE10:AJ10"/>
    <mergeCell ref="AD4:AJ4"/>
    <mergeCell ref="AG8:AH8"/>
    <mergeCell ref="AJ17:AJ21"/>
    <mergeCell ref="AF11:AI11"/>
    <mergeCell ref="B56:B60"/>
    <mergeCell ref="H56:H60"/>
    <mergeCell ref="J56:J60"/>
    <mergeCell ref="A1:BL1"/>
    <mergeCell ref="BF21:BF25"/>
    <mergeCell ref="BL21:BL25"/>
    <mergeCell ref="BJ17:BJ21"/>
    <mergeCell ref="AF21:AF25"/>
    <mergeCell ref="AH21:AH25"/>
    <mergeCell ref="O8:O12"/>
    <mergeCell ref="BF13:BF17"/>
    <mergeCell ref="P21:P25"/>
    <mergeCell ref="N17:N21"/>
    <mergeCell ref="AG12:AH12"/>
    <mergeCell ref="V9:V13"/>
    <mergeCell ref="AD17:AD21"/>
    <mergeCell ref="AG43:AH43"/>
    <mergeCell ref="AA38:AA42"/>
    <mergeCell ref="AD39:AJ39"/>
    <mergeCell ref="A37:BL37"/>
    <mergeCell ref="O43:O47"/>
    <mergeCell ref="B21:B25"/>
    <mergeCell ref="H21:H25"/>
    <mergeCell ref="R21:R25"/>
    <mergeCell ref="X21:X25"/>
    <mergeCell ref="T17:T21"/>
    <mergeCell ref="H13:H17"/>
    <mergeCell ref="D17:D21"/>
    <mergeCell ref="J21:J25"/>
    <mergeCell ref="D52:D56"/>
    <mergeCell ref="N52:N56"/>
    <mergeCell ref="AD52:AD56"/>
    <mergeCell ref="T52:T56"/>
    <mergeCell ref="X56:X60"/>
    <mergeCell ref="Z56:Z60"/>
    <mergeCell ref="Z48:Z52"/>
    <mergeCell ref="P56:P60"/>
    <mergeCell ref="H48:H52"/>
    <mergeCell ref="BF48:BF52"/>
    <mergeCell ref="R56:R60"/>
    <mergeCell ref="BL56:BL60"/>
    <mergeCell ref="BF56:BF60"/>
    <mergeCell ref="BJ52:BJ56"/>
    <mergeCell ref="AN56:AN60"/>
    <mergeCell ref="AP56:AP60"/>
    <mergeCell ref="AJ52:AJ56"/>
    <mergeCell ref="AT52:AT56"/>
    <mergeCell ref="AN48:AN52"/>
    <mergeCell ref="AF56:AF60"/>
    <mergeCell ref="AH56:AH60"/>
    <mergeCell ref="AN3:AN7"/>
    <mergeCell ref="AV56:AV60"/>
    <mergeCell ref="AX56:AX60"/>
    <mergeCell ref="BD56:BD60"/>
    <mergeCell ref="AY8:AY12"/>
    <mergeCell ref="AN13:AN17"/>
    <mergeCell ref="BD21:BD25"/>
    <mergeCell ref="AY43:AY47"/>
    <mergeCell ref="AT17:AT21"/>
    <mergeCell ref="AZ52:AZ56"/>
    <mergeCell ref="AZ17:AZ21"/>
    <mergeCell ref="AN21:AN25"/>
    <mergeCell ref="AP21:AP25"/>
    <mergeCell ref="AV21:AV25"/>
    <mergeCell ref="AX21:AX25"/>
    <mergeCell ref="AR9:AR13"/>
  </mergeCells>
  <phoneticPr fontId="2"/>
  <conditionalFormatting sqref="C32 E67 AK67 AE32:AF32 AM67 K32 O32:P32 K67 AQ67 G67 S67 BC67 O67 AY67 AE67:AF67 AI32 S32 BK32:BL32 AA32 AU67 W67 W32 BG67 AQ32 AA67 AY32 BK67:BL67 BG32 BC32 AU32 G32 AL32:AN32">
    <cfRule type="expression" dxfId="1" priority="1" stopIfTrue="1">
      <formula>$BO$1&gt;0</formula>
    </cfRule>
  </conditionalFormatting>
  <printOptions horizontalCentered="1" verticalCentered="1"/>
  <pageMargins left="0" right="0" top="0.43307086614173229" bottom="0.11811023622047245" header="0.23622047244094491" footer="0.27559055118110237"/>
  <pageSetup paperSize="9" orientation="landscape" horizontalDpi="4294967294"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9E019-FCC9-43CA-9F4E-10AE7BA0E5D4}">
  <sheetPr>
    <tabColor theme="1" tint="0.499984740745262"/>
  </sheetPr>
  <dimension ref="A1:J41"/>
  <sheetViews>
    <sheetView zoomScale="55" workbookViewId="0">
      <selection activeCell="AI46" sqref="AI46"/>
    </sheetView>
  </sheetViews>
  <sheetFormatPr defaultRowHeight="13.5"/>
  <cols>
    <col min="1" max="10" width="12.75" customWidth="1"/>
  </cols>
  <sheetData>
    <row r="1" spans="1:10" ht="17.25">
      <c r="B1" s="978" t="str">
        <f>参加チーム!D1</f>
        <v>市民総体 第13回豊田市ドッジボール協会長杯（第17回豊田市小学生ドッジボール大会）</v>
      </c>
      <c r="C1" s="978"/>
      <c r="D1" s="978"/>
      <c r="E1" s="978"/>
      <c r="F1" s="978"/>
      <c r="G1" s="978"/>
      <c r="H1" s="978"/>
    </row>
    <row r="2" spans="1:10" ht="15.95" customHeight="1">
      <c r="A2" t="s">
        <v>438</v>
      </c>
    </row>
    <row r="3" spans="1:10" ht="15.95" customHeight="1">
      <c r="A3" s="122"/>
      <c r="B3" s="122" t="s">
        <v>49</v>
      </c>
      <c r="C3" s="122" t="s">
        <v>155</v>
      </c>
      <c r="D3" s="122" t="s">
        <v>429</v>
      </c>
      <c r="E3" s="122" t="s">
        <v>430</v>
      </c>
      <c r="F3" s="122" t="s">
        <v>431</v>
      </c>
      <c r="G3" s="122" t="s">
        <v>432</v>
      </c>
      <c r="H3" s="122" t="s">
        <v>433</v>
      </c>
      <c r="I3" s="122" t="s">
        <v>50</v>
      </c>
      <c r="J3" s="122" t="s">
        <v>52</v>
      </c>
    </row>
    <row r="4" spans="1:10" ht="15.95" customHeight="1">
      <c r="A4" s="122" t="s">
        <v>434</v>
      </c>
      <c r="B4" s="122"/>
      <c r="C4" s="122"/>
      <c r="D4" s="122"/>
      <c r="E4" s="122"/>
      <c r="F4" s="122"/>
      <c r="G4" s="122"/>
      <c r="H4" s="122"/>
      <c r="I4" s="122"/>
      <c r="J4" s="122"/>
    </row>
    <row r="5" spans="1:10" ht="15.95" customHeight="1">
      <c r="A5" s="122" t="s">
        <v>435</v>
      </c>
      <c r="B5" s="122"/>
      <c r="C5" s="122"/>
      <c r="D5" s="122"/>
      <c r="E5" s="122"/>
      <c r="F5" s="122"/>
      <c r="G5" s="122"/>
      <c r="H5" s="122"/>
      <c r="I5" s="122"/>
      <c r="J5" s="122"/>
    </row>
    <row r="6" spans="1:10" ht="15.95" customHeight="1">
      <c r="A6" s="122" t="s">
        <v>434</v>
      </c>
      <c r="B6" s="122"/>
      <c r="C6" s="122"/>
      <c r="D6" s="122"/>
      <c r="E6" s="122"/>
      <c r="F6" s="122"/>
      <c r="G6" s="122"/>
      <c r="H6" s="122"/>
      <c r="I6" s="122"/>
      <c r="J6" s="122"/>
    </row>
    <row r="7" spans="1:10" ht="15.95" customHeight="1">
      <c r="A7" s="122" t="s">
        <v>436</v>
      </c>
      <c r="B7" s="122"/>
      <c r="C7" s="122"/>
      <c r="D7" s="122"/>
      <c r="E7" s="122"/>
      <c r="F7" s="122"/>
      <c r="G7" s="122"/>
      <c r="H7" s="122"/>
      <c r="I7" s="122"/>
      <c r="J7" s="122"/>
    </row>
    <row r="8" spans="1:10" ht="15.95" customHeight="1">
      <c r="A8" s="122" t="s">
        <v>437</v>
      </c>
      <c r="B8" s="122"/>
      <c r="C8" s="122"/>
      <c r="D8" s="122"/>
      <c r="E8" s="122"/>
      <c r="F8" s="122"/>
      <c r="G8" s="122"/>
      <c r="H8" s="122"/>
      <c r="I8" s="122"/>
      <c r="J8" s="122"/>
    </row>
    <row r="9" spans="1:10" ht="15.95" customHeight="1">
      <c r="A9" s="122"/>
      <c r="B9" s="122"/>
      <c r="C9" s="122"/>
      <c r="D9" s="122"/>
      <c r="E9" s="122"/>
      <c r="F9" s="122"/>
      <c r="G9" s="122"/>
      <c r="H9" s="122"/>
      <c r="I9" s="122"/>
      <c r="J9" s="122"/>
    </row>
    <row r="10" spans="1:10" ht="15.95" customHeight="1">
      <c r="A10" s="122" t="s">
        <v>390</v>
      </c>
      <c r="B10" s="122"/>
      <c r="C10" s="122"/>
      <c r="D10" s="122"/>
      <c r="E10" s="122"/>
      <c r="F10" s="122"/>
      <c r="G10" s="122"/>
      <c r="H10" s="122"/>
      <c r="I10" s="122"/>
      <c r="J10" s="122"/>
    </row>
    <row r="11" spans="1:10" ht="15.95" customHeight="1"/>
    <row r="12" spans="1:10" ht="15.95" customHeight="1"/>
    <row r="13" spans="1:10" ht="15.95" customHeight="1"/>
    <row r="14" spans="1:10" ht="15.95" customHeight="1">
      <c r="A14" t="s">
        <v>439</v>
      </c>
    </row>
    <row r="15" spans="1:10" ht="15.95" customHeight="1">
      <c r="A15" s="122"/>
      <c r="B15" s="122" t="s">
        <v>49</v>
      </c>
      <c r="C15" s="122" t="s">
        <v>155</v>
      </c>
      <c r="D15" s="122" t="s">
        <v>429</v>
      </c>
      <c r="E15" s="122" t="s">
        <v>430</v>
      </c>
      <c r="F15" s="122" t="s">
        <v>431</v>
      </c>
      <c r="G15" s="122" t="s">
        <v>432</v>
      </c>
      <c r="H15" s="122" t="s">
        <v>433</v>
      </c>
      <c r="I15" s="122" t="s">
        <v>50</v>
      </c>
      <c r="J15" s="122" t="s">
        <v>52</v>
      </c>
    </row>
    <row r="16" spans="1:10" ht="15.95" customHeight="1">
      <c r="A16" s="122" t="s">
        <v>434</v>
      </c>
      <c r="B16" s="122"/>
      <c r="C16" s="122"/>
      <c r="D16" s="122"/>
      <c r="E16" s="122"/>
      <c r="F16" s="122"/>
      <c r="G16" s="122"/>
      <c r="H16" s="122"/>
      <c r="I16" s="122"/>
      <c r="J16" s="122"/>
    </row>
    <row r="17" spans="1:10" ht="15.95" customHeight="1">
      <c r="A17" s="122" t="s">
        <v>440</v>
      </c>
      <c r="B17" s="122"/>
      <c r="C17" s="122"/>
      <c r="D17" s="122"/>
      <c r="E17" s="122"/>
      <c r="F17" s="122"/>
      <c r="G17" s="122"/>
      <c r="H17" s="122"/>
      <c r="I17" s="122"/>
      <c r="J17" s="122"/>
    </row>
    <row r="18" spans="1:10" ht="15.95" customHeight="1">
      <c r="A18" s="122" t="s">
        <v>434</v>
      </c>
      <c r="B18" s="122"/>
      <c r="C18" s="122"/>
      <c r="D18" s="122"/>
      <c r="E18" s="122"/>
      <c r="F18" s="122"/>
      <c r="G18" s="122"/>
      <c r="H18" s="122"/>
      <c r="I18" s="122"/>
      <c r="J18" s="122"/>
    </row>
    <row r="19" spans="1:10" ht="15.95" customHeight="1">
      <c r="A19" s="122" t="s">
        <v>441</v>
      </c>
      <c r="B19" s="122"/>
      <c r="C19" s="122"/>
      <c r="D19" s="122"/>
      <c r="E19" s="122"/>
      <c r="F19" s="122"/>
      <c r="G19" s="122"/>
      <c r="H19" s="122"/>
      <c r="I19" s="122"/>
      <c r="J19" s="122"/>
    </row>
    <row r="20" spans="1:10" ht="15.95" customHeight="1"/>
    <row r="21" spans="1:10" ht="15.95" customHeight="1"/>
    <row r="22" spans="1:10" ht="15.95" customHeight="1"/>
    <row r="23" spans="1:10" ht="15.95" customHeight="1">
      <c r="A23" t="s">
        <v>442</v>
      </c>
    </row>
    <row r="24" spans="1:10" ht="15.95" customHeight="1">
      <c r="A24" s="122"/>
      <c r="B24" s="122" t="s">
        <v>49</v>
      </c>
      <c r="C24" s="122" t="s">
        <v>155</v>
      </c>
      <c r="D24" s="122" t="s">
        <v>429</v>
      </c>
      <c r="E24" s="122" t="s">
        <v>430</v>
      </c>
      <c r="F24" s="122" t="s">
        <v>431</v>
      </c>
      <c r="G24" s="122" t="s">
        <v>432</v>
      </c>
      <c r="H24" s="122" t="s">
        <v>433</v>
      </c>
      <c r="I24" s="122" t="s">
        <v>50</v>
      </c>
      <c r="J24" s="122" t="s">
        <v>52</v>
      </c>
    </row>
    <row r="25" spans="1:10" ht="15.95" customHeight="1">
      <c r="A25" s="122" t="s">
        <v>437</v>
      </c>
      <c r="B25" s="122"/>
      <c r="C25" s="122"/>
      <c r="D25" s="122"/>
      <c r="E25" s="122"/>
      <c r="F25" s="122"/>
      <c r="G25" s="122"/>
      <c r="H25" s="122"/>
      <c r="I25" s="122"/>
      <c r="J25" s="122"/>
    </row>
    <row r="26" spans="1:10" ht="15.95" customHeight="1">
      <c r="A26" s="122" t="s">
        <v>443</v>
      </c>
      <c r="B26" s="122"/>
      <c r="C26" s="122"/>
      <c r="D26" s="122"/>
      <c r="E26" s="122"/>
      <c r="F26" s="122"/>
      <c r="G26" s="122"/>
      <c r="H26" s="122"/>
      <c r="I26" s="122"/>
      <c r="J26" s="122"/>
    </row>
    <row r="27" spans="1:10" ht="15.95" customHeight="1">
      <c r="A27" s="122" t="s">
        <v>253</v>
      </c>
      <c r="B27" s="122"/>
      <c r="C27" s="122"/>
      <c r="D27" s="122"/>
      <c r="E27" s="122"/>
      <c r="F27" s="122"/>
      <c r="G27" s="122"/>
      <c r="H27" s="122"/>
      <c r="I27" s="122"/>
      <c r="J27" s="122"/>
    </row>
    <row r="28" spans="1:10" ht="15.95" customHeight="1">
      <c r="A28" s="122" t="s">
        <v>444</v>
      </c>
      <c r="B28" s="122"/>
      <c r="C28" s="122"/>
      <c r="D28" s="122"/>
      <c r="E28" s="122"/>
      <c r="F28" s="122"/>
      <c r="G28" s="122"/>
      <c r="H28" s="122"/>
      <c r="I28" s="122"/>
      <c r="J28" s="122"/>
    </row>
    <row r="36" spans="1:10">
      <c r="A36" t="s">
        <v>439</v>
      </c>
    </row>
    <row r="37" spans="1:10" ht="14.25">
      <c r="A37" s="122"/>
      <c r="B37" s="122" t="s">
        <v>49</v>
      </c>
      <c r="C37" s="122" t="s">
        <v>155</v>
      </c>
      <c r="D37" s="122" t="s">
        <v>429</v>
      </c>
      <c r="E37" s="122" t="s">
        <v>430</v>
      </c>
      <c r="F37" s="122" t="s">
        <v>431</v>
      </c>
      <c r="G37" s="122" t="s">
        <v>432</v>
      </c>
      <c r="H37" s="122" t="s">
        <v>433</v>
      </c>
      <c r="I37" s="122" t="s">
        <v>50</v>
      </c>
      <c r="J37" s="122" t="s">
        <v>52</v>
      </c>
    </row>
    <row r="38" spans="1:10" ht="14.25">
      <c r="A38" s="122" t="s">
        <v>391</v>
      </c>
      <c r="B38" s="122"/>
      <c r="C38" s="122"/>
      <c r="D38" s="122"/>
      <c r="E38" s="122"/>
      <c r="F38" s="122"/>
      <c r="G38" s="122"/>
      <c r="H38" s="122"/>
      <c r="I38" s="122"/>
      <c r="J38" s="122"/>
    </row>
    <row r="39" spans="1:10" ht="14.25">
      <c r="A39" s="122"/>
      <c r="B39" s="122"/>
      <c r="C39" s="122"/>
      <c r="D39" s="122"/>
      <c r="E39" s="122"/>
      <c r="F39" s="122"/>
      <c r="G39" s="122"/>
      <c r="H39" s="122"/>
      <c r="I39" s="122"/>
      <c r="J39" s="122"/>
    </row>
    <row r="40" spans="1:10" ht="14.25">
      <c r="A40" s="122" t="s">
        <v>445</v>
      </c>
      <c r="B40" s="122"/>
      <c r="C40" s="122"/>
      <c r="D40" s="122"/>
      <c r="E40" s="122"/>
      <c r="F40" s="122"/>
      <c r="G40" s="122"/>
      <c r="H40" s="122"/>
      <c r="I40" s="122"/>
      <c r="J40" s="122"/>
    </row>
    <row r="41" spans="1:10" ht="14.25">
      <c r="A41" s="122"/>
      <c r="B41" s="122"/>
      <c r="C41" s="122"/>
      <c r="D41" s="122"/>
      <c r="E41" s="122"/>
      <c r="F41" s="122"/>
      <c r="G41" s="122"/>
      <c r="H41" s="122"/>
      <c r="I41" s="122"/>
      <c r="J41" s="122"/>
    </row>
  </sheetData>
  <mergeCells count="1">
    <mergeCell ref="B1:H1"/>
  </mergeCells>
  <phoneticPr fontId="2"/>
  <pageMargins left="0.78740157480314965" right="0.78740157480314965" top="0.98425196850393704" bottom="0.98425196850393704" header="0.51181102362204722" footer="0.51181102362204722"/>
  <pageSetup paperSize="9" orientation="landscape" horizontalDpi="4294967293"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AE093-4DC3-44C9-A7BA-A2A2E4A4298D}">
  <sheetPr codeName="Sheet6">
    <pageSetUpPr autoPageBreaks="0" fitToPage="1"/>
  </sheetPr>
  <dimension ref="A1:EE134"/>
  <sheetViews>
    <sheetView zoomScale="70" workbookViewId="0">
      <selection activeCell="ED103" sqref="ED103"/>
    </sheetView>
  </sheetViews>
  <sheetFormatPr defaultColWidth="3.75" defaultRowHeight="13.5"/>
  <cols>
    <col min="1" max="1" width="2.25" style="4" customWidth="1"/>
    <col min="2" max="2" width="0.25" style="4" customWidth="1"/>
    <col min="3" max="129" width="2.25" style="4" customWidth="1"/>
    <col min="130" max="131" width="3.75" style="4" customWidth="1"/>
    <col min="132" max="132" width="13.625" style="4" bestFit="1" customWidth="1"/>
    <col min="133" max="133" width="5.125" style="4" customWidth="1"/>
    <col min="134" max="134" width="23.625" style="4" bestFit="1" customWidth="1"/>
    <col min="135" max="135" width="22.625" style="4" bestFit="1" customWidth="1"/>
    <col min="136" max="16384" width="3.75" style="4"/>
  </cols>
  <sheetData>
    <row r="1" spans="1:131" s="3" customFormat="1" ht="21">
      <c r="A1" s="2"/>
      <c r="B1" s="973" t="str">
        <f>CONCATENATE(参加チーム!D1," 決勝 トーナメント表")</f>
        <v>市民総体 第13回豊田市ドッジボール協会長杯（第17回豊田市小学生ドッジボール大会） 決勝 トーナメント表</v>
      </c>
      <c r="C1" s="973"/>
      <c r="D1" s="973"/>
      <c r="E1" s="973"/>
      <c r="F1" s="973"/>
      <c r="G1" s="973"/>
      <c r="H1" s="973"/>
      <c r="I1" s="973"/>
      <c r="J1" s="973"/>
      <c r="K1" s="973"/>
      <c r="L1" s="973"/>
      <c r="M1" s="973"/>
      <c r="N1" s="973"/>
      <c r="O1" s="973"/>
      <c r="P1" s="973"/>
      <c r="Q1" s="973"/>
      <c r="R1" s="973"/>
      <c r="S1" s="973"/>
      <c r="T1" s="973"/>
      <c r="U1" s="973"/>
      <c r="V1" s="973"/>
      <c r="W1" s="973"/>
      <c r="X1" s="973"/>
      <c r="Y1" s="973"/>
      <c r="Z1" s="973"/>
      <c r="AA1" s="973"/>
      <c r="AB1" s="973"/>
      <c r="AC1" s="973"/>
      <c r="AD1" s="973"/>
      <c r="AE1" s="973"/>
      <c r="AF1" s="973"/>
      <c r="AG1" s="973"/>
      <c r="AH1" s="973"/>
      <c r="AI1" s="973"/>
      <c r="AJ1" s="973"/>
      <c r="AK1" s="973"/>
      <c r="AL1" s="973"/>
      <c r="AM1" s="973"/>
      <c r="AN1" s="973"/>
      <c r="AO1" s="973"/>
      <c r="AP1" s="973"/>
      <c r="AQ1" s="973"/>
      <c r="AR1" s="973"/>
      <c r="AS1" s="973"/>
      <c r="AT1" s="973"/>
      <c r="AU1" s="973"/>
      <c r="AV1" s="973"/>
      <c r="AW1" s="973"/>
      <c r="AX1" s="973"/>
      <c r="AY1" s="973"/>
      <c r="AZ1" s="973"/>
      <c r="BA1" s="973"/>
      <c r="BB1" s="973"/>
      <c r="BC1" s="973"/>
      <c r="BD1" s="973"/>
      <c r="BE1" s="973"/>
      <c r="BF1" s="973"/>
      <c r="BG1" s="973"/>
      <c r="BH1" s="973"/>
      <c r="BI1" s="973"/>
      <c r="BJ1" s="973"/>
      <c r="BK1" s="973"/>
      <c r="BL1" s="973"/>
      <c r="BM1" s="973"/>
      <c r="BN1" s="973"/>
      <c r="BO1" s="973"/>
      <c r="BP1" s="973"/>
      <c r="BQ1" s="973"/>
      <c r="BR1" s="973"/>
      <c r="BS1" s="973"/>
      <c r="BT1" s="973"/>
      <c r="BU1" s="973"/>
      <c r="BV1" s="973"/>
      <c r="BW1" s="973"/>
      <c r="BX1" s="973"/>
      <c r="BY1" s="973"/>
      <c r="BZ1" s="973"/>
      <c r="CA1" s="973"/>
      <c r="CB1" s="973"/>
      <c r="CC1" s="973"/>
      <c r="CD1" s="973"/>
      <c r="CE1" s="973"/>
      <c r="CF1" s="973"/>
      <c r="CG1" s="973"/>
      <c r="CH1" s="973"/>
      <c r="CI1" s="973"/>
      <c r="CJ1" s="973"/>
      <c r="CK1" s="973"/>
      <c r="CL1" s="973"/>
      <c r="CM1" s="973"/>
      <c r="CN1" s="973"/>
      <c r="CO1" s="973"/>
      <c r="CP1" s="973"/>
      <c r="CQ1" s="973"/>
      <c r="CR1" s="973"/>
      <c r="CS1" s="973"/>
      <c r="CT1" s="973"/>
      <c r="CU1" s="973"/>
      <c r="CV1" s="973"/>
      <c r="CW1" s="973"/>
      <c r="CX1" s="973"/>
      <c r="CY1" s="973"/>
      <c r="CZ1" s="973"/>
      <c r="DA1" s="973"/>
      <c r="DB1" s="973"/>
      <c r="DC1" s="973"/>
      <c r="DD1" s="973"/>
      <c r="DE1" s="973"/>
      <c r="DF1" s="973"/>
      <c r="DG1" s="973"/>
      <c r="DH1" s="973"/>
      <c r="DI1" s="973"/>
      <c r="DJ1" s="973"/>
      <c r="DK1" s="973"/>
      <c r="DL1" s="973"/>
      <c r="DM1" s="973"/>
      <c r="DN1" s="973"/>
      <c r="DO1" s="973"/>
      <c r="DP1" s="973"/>
      <c r="DQ1" s="973"/>
      <c r="DR1" s="973"/>
      <c r="DS1" s="973"/>
      <c r="DT1" s="973"/>
      <c r="DU1" s="973"/>
      <c r="DV1" s="973"/>
      <c r="DW1" s="973"/>
      <c r="DX1" s="973"/>
      <c r="DY1" s="5"/>
      <c r="DZ1" s="5"/>
      <c r="EA1" s="3">
        <v>0</v>
      </c>
    </row>
    <row r="2" spans="1:131" s="3" customFormat="1" ht="17.100000000000001" customHeight="1">
      <c r="A2" s="2"/>
      <c r="B2" s="30"/>
      <c r="C2" s="30"/>
      <c r="D2" s="30"/>
      <c r="E2" s="30"/>
      <c r="F2" s="30"/>
      <c r="G2" s="30"/>
      <c r="H2" s="30"/>
      <c r="I2" s="30"/>
      <c r="J2" s="30"/>
      <c r="K2" s="30"/>
      <c r="L2" s="30"/>
      <c r="M2" s="30"/>
      <c r="N2" s="30"/>
      <c r="O2" s="30"/>
      <c r="P2" s="30"/>
      <c r="Q2" s="30"/>
      <c r="R2" s="30"/>
      <c r="S2" s="30"/>
      <c r="T2" s="30"/>
      <c r="U2" s="30"/>
      <c r="V2" s="30"/>
      <c r="W2" s="30"/>
      <c r="X2" s="30"/>
      <c r="Y2" s="30"/>
      <c r="Z2" s="30"/>
      <c r="AA2" s="30"/>
      <c r="AB2" s="40"/>
      <c r="AC2" s="40"/>
      <c r="AD2" s="40"/>
      <c r="AE2" s="40"/>
      <c r="AF2" s="123"/>
      <c r="AG2" s="40"/>
      <c r="AH2" s="33"/>
      <c r="AI2" s="33"/>
      <c r="AJ2" s="33"/>
      <c r="AK2" s="31"/>
      <c r="AL2" s="40"/>
      <c r="AM2" s="40"/>
      <c r="AN2" s="30"/>
      <c r="AO2" s="30"/>
      <c r="AP2" s="30"/>
      <c r="AQ2" s="30"/>
      <c r="AR2" s="30"/>
      <c r="AS2" s="30"/>
      <c r="AT2" s="30"/>
      <c r="AU2" s="30"/>
      <c r="AV2" s="30"/>
      <c r="AW2" s="30"/>
      <c r="AX2" s="30"/>
      <c r="AY2" s="30"/>
      <c r="AZ2" s="30"/>
      <c r="BA2" s="30"/>
      <c r="BB2" s="30"/>
      <c r="BC2" s="125"/>
      <c r="BD2" s="125"/>
      <c r="BE2" s="125"/>
      <c r="BF2" s="125"/>
      <c r="BG2" s="125"/>
      <c r="BH2" s="125"/>
      <c r="BI2" s="125"/>
      <c r="BJ2" s="125"/>
      <c r="BK2" s="125"/>
      <c r="BL2" s="125"/>
      <c r="BM2" s="125"/>
      <c r="BN2" s="125"/>
      <c r="BO2" s="125"/>
      <c r="BP2" s="125"/>
      <c r="BQ2" s="125"/>
      <c r="BR2" s="125"/>
      <c r="BS2" s="125"/>
      <c r="BT2" s="125"/>
      <c r="BU2" s="125"/>
      <c r="BV2" s="125"/>
      <c r="BW2" s="125"/>
      <c r="BX2" s="125"/>
      <c r="BY2" s="30"/>
      <c r="BZ2" s="30"/>
      <c r="CA2" s="30"/>
      <c r="CB2" s="30"/>
      <c r="CC2" s="30"/>
      <c r="CD2" s="30"/>
      <c r="CE2" s="30"/>
      <c r="CF2" s="30"/>
      <c r="CG2" s="30"/>
      <c r="CH2" s="30"/>
      <c r="CI2" s="30"/>
      <c r="CJ2" s="30"/>
      <c r="CK2" s="30"/>
      <c r="CL2" s="30"/>
      <c r="CM2" s="30"/>
      <c r="CN2" s="40"/>
      <c r="CO2" s="40"/>
      <c r="CP2" s="33"/>
      <c r="CQ2" s="33"/>
      <c r="CR2" s="33"/>
      <c r="CS2" s="32"/>
      <c r="CT2" s="40"/>
      <c r="CU2" s="123"/>
      <c r="CV2" s="40"/>
      <c r="CW2" s="40"/>
      <c r="CX2" s="40"/>
      <c r="CY2" s="4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5"/>
      <c r="DZ2" s="5"/>
    </row>
    <row r="3" spans="1:131" s="3" customFormat="1" ht="27" customHeight="1">
      <c r="A3" s="2"/>
      <c r="B3" s="30"/>
      <c r="C3" s="30"/>
      <c r="D3" s="128" t="s">
        <v>225</v>
      </c>
      <c r="E3" s="30"/>
      <c r="F3" s="30"/>
      <c r="G3" s="30"/>
      <c r="H3" s="30"/>
      <c r="I3" s="30"/>
      <c r="J3" s="30"/>
      <c r="K3" s="30"/>
      <c r="L3" s="30"/>
      <c r="M3" s="30"/>
      <c r="N3" s="30"/>
      <c r="O3" s="30"/>
      <c r="P3" s="30"/>
      <c r="Q3" s="30"/>
      <c r="R3" s="30"/>
      <c r="S3" s="30"/>
      <c r="T3" s="30"/>
      <c r="U3" s="30"/>
      <c r="V3" s="30"/>
      <c r="W3" s="30"/>
      <c r="X3" s="30"/>
      <c r="Y3" s="30"/>
      <c r="Z3" s="30"/>
      <c r="AA3" s="30"/>
      <c r="AB3" s="40"/>
      <c r="AC3" s="40"/>
      <c r="AD3" s="40"/>
      <c r="AE3" s="40"/>
      <c r="AF3" s="123"/>
      <c r="AG3" s="40"/>
      <c r="AH3" s="40"/>
      <c r="AI3" s="40"/>
      <c r="AJ3" s="40"/>
      <c r="AK3" s="40"/>
      <c r="AL3" s="40"/>
      <c r="AM3" s="40"/>
      <c r="AN3" s="920"/>
      <c r="AO3" s="30"/>
      <c r="AP3" s="30"/>
      <c r="AQ3" s="30"/>
      <c r="AR3" s="30"/>
      <c r="AS3" s="30"/>
      <c r="AT3" s="30"/>
      <c r="AU3" s="30"/>
      <c r="AV3" s="30"/>
      <c r="AW3" s="30"/>
      <c r="AX3" s="30"/>
      <c r="AY3" s="30"/>
      <c r="AZ3" s="30"/>
      <c r="BA3" s="30"/>
      <c r="BB3" s="30"/>
      <c r="BC3" s="125"/>
      <c r="BD3" s="125"/>
      <c r="BE3" s="125"/>
      <c r="BF3" s="125"/>
      <c r="BG3" s="125"/>
      <c r="BH3" s="125"/>
      <c r="BI3" s="125"/>
      <c r="BJ3" s="125"/>
      <c r="BK3" s="125"/>
      <c r="BL3" s="125"/>
      <c r="BM3" s="125"/>
      <c r="BN3" s="125"/>
      <c r="BO3" s="125"/>
      <c r="BP3" s="125"/>
      <c r="BQ3" s="125"/>
      <c r="BR3" s="125"/>
      <c r="BS3" s="125"/>
      <c r="BT3" s="125"/>
      <c r="BU3" s="125"/>
      <c r="BV3" s="125"/>
      <c r="BW3" s="125"/>
      <c r="BX3" s="125"/>
      <c r="BY3" s="30"/>
      <c r="BZ3" s="30"/>
      <c r="CA3" s="30"/>
      <c r="CB3" s="30"/>
      <c r="CC3" s="30"/>
      <c r="CD3" s="30"/>
      <c r="CE3" s="30"/>
      <c r="CF3" s="30"/>
      <c r="CG3" s="30"/>
      <c r="CH3" s="30"/>
      <c r="CI3" s="30"/>
      <c r="CJ3" s="30"/>
      <c r="CK3" s="30"/>
      <c r="CL3" s="30"/>
      <c r="CM3" s="30"/>
      <c r="CN3" s="40"/>
      <c r="CO3" s="40"/>
      <c r="CP3" s="40"/>
      <c r="CQ3" s="40"/>
      <c r="CR3" s="123"/>
      <c r="CS3" s="40"/>
      <c r="CT3" s="40"/>
      <c r="CU3" s="40"/>
      <c r="CV3" s="40"/>
      <c r="CW3" s="40"/>
      <c r="CX3" s="40"/>
      <c r="CY3" s="40"/>
      <c r="CZ3" s="920"/>
      <c r="DA3" s="30"/>
      <c r="DB3" s="30"/>
      <c r="DC3" s="30"/>
      <c r="DD3" s="30"/>
      <c r="DE3" s="30"/>
      <c r="DF3" s="30"/>
      <c r="DG3" s="30"/>
      <c r="DH3" s="30"/>
      <c r="DI3" s="30"/>
      <c r="DJ3" s="30"/>
      <c r="DK3" s="30"/>
      <c r="DL3" s="30"/>
      <c r="DM3" s="30"/>
      <c r="DN3" s="127"/>
      <c r="DO3" s="30"/>
      <c r="DP3" s="128" t="s">
        <v>267</v>
      </c>
      <c r="DQ3" s="30"/>
      <c r="DR3" s="30"/>
      <c r="DS3" s="30"/>
      <c r="DT3" s="30"/>
      <c r="DU3" s="30"/>
      <c r="DV3" s="30"/>
      <c r="DW3" s="30"/>
      <c r="DX3" s="30"/>
      <c r="DY3" s="5"/>
      <c r="DZ3" s="5"/>
    </row>
    <row r="4" spans="1:131" s="3" customFormat="1" ht="17.100000000000001" customHeight="1">
      <c r="A4" s="2"/>
      <c r="B4" s="30"/>
      <c r="C4" s="30"/>
      <c r="D4" s="30"/>
      <c r="E4" s="30"/>
      <c r="F4" s="30"/>
      <c r="G4" s="30"/>
      <c r="H4" s="30"/>
      <c r="I4" s="30"/>
      <c r="J4" s="30"/>
      <c r="K4" s="30"/>
      <c r="L4" s="30"/>
      <c r="M4" s="30"/>
      <c r="N4" s="30"/>
      <c r="O4" s="30"/>
      <c r="P4" s="30"/>
      <c r="Q4" s="30"/>
      <c r="R4" s="30"/>
      <c r="S4" s="30"/>
      <c r="T4" s="30"/>
      <c r="U4" s="30"/>
      <c r="V4" s="30"/>
      <c r="W4" s="30"/>
      <c r="X4" s="30"/>
      <c r="Y4" s="30"/>
      <c r="Z4" s="30"/>
      <c r="AA4" s="30"/>
      <c r="AB4" s="40"/>
      <c r="AC4" s="40"/>
      <c r="AD4" s="979" t="str">
        <f>IF(OR(T7="",AW7=""),"",IF(T7&gt;AW7,O8,AY8))</f>
        <v/>
      </c>
      <c r="AE4" s="979"/>
      <c r="AF4" s="979"/>
      <c r="AG4" s="979"/>
      <c r="AH4" s="979"/>
      <c r="AI4" s="979"/>
      <c r="AJ4" s="979"/>
      <c r="AK4" s="40"/>
      <c r="AL4" s="40"/>
      <c r="AM4" s="57"/>
      <c r="AN4" s="920"/>
      <c r="AO4" s="53"/>
      <c r="AP4" s="30"/>
      <c r="AQ4" s="30"/>
      <c r="AR4" s="30"/>
      <c r="AS4" s="30"/>
      <c r="AT4" s="30"/>
      <c r="AU4" s="30"/>
      <c r="AV4" s="30"/>
      <c r="AW4" s="30"/>
      <c r="AX4" s="30"/>
      <c r="AY4" s="30"/>
      <c r="AZ4" s="30"/>
      <c r="BA4" s="30"/>
      <c r="BB4" s="30"/>
      <c r="BC4" s="125"/>
      <c r="BD4" s="125"/>
      <c r="BE4" s="125"/>
      <c r="BF4" s="125"/>
      <c r="BG4" s="125"/>
      <c r="BH4" s="125"/>
      <c r="BI4" s="125"/>
      <c r="BJ4" s="125"/>
      <c r="BK4" s="125"/>
      <c r="BL4" s="125"/>
      <c r="BM4" s="125"/>
      <c r="BN4" s="125"/>
      <c r="BO4" s="125"/>
      <c r="BP4" s="125"/>
      <c r="BQ4" s="125"/>
      <c r="BR4" s="125"/>
      <c r="BS4" s="125"/>
      <c r="BT4" s="125"/>
      <c r="BU4" s="125"/>
      <c r="BV4" s="125"/>
      <c r="BW4" s="125"/>
      <c r="BX4" s="125"/>
      <c r="BY4" s="30"/>
      <c r="BZ4" s="30"/>
      <c r="CA4" s="30"/>
      <c r="CB4" s="30"/>
      <c r="CC4" s="30"/>
      <c r="CD4" s="30"/>
      <c r="CE4" s="30"/>
      <c r="CF4" s="30"/>
      <c r="CG4" s="30"/>
      <c r="CH4" s="30"/>
      <c r="CI4" s="30"/>
      <c r="CJ4" s="30"/>
      <c r="CK4" s="30"/>
      <c r="CL4" s="30"/>
      <c r="CM4" s="30"/>
      <c r="CN4" s="40"/>
      <c r="CO4" s="40"/>
      <c r="CP4" s="979" t="e">
        <f>IF(OR(CF7="",DI7=""),"",IF(CF7&gt;DI7,CA8,DK8))</f>
        <v>#REF!</v>
      </c>
      <c r="CQ4" s="979"/>
      <c r="CR4" s="979"/>
      <c r="CS4" s="979"/>
      <c r="CT4" s="979"/>
      <c r="CU4" s="979"/>
      <c r="CV4" s="979"/>
      <c r="CW4" s="40"/>
      <c r="CX4" s="40"/>
      <c r="CY4" s="57"/>
      <c r="CZ4" s="920"/>
      <c r="DA4" s="53"/>
      <c r="DB4" s="30"/>
      <c r="DC4" s="30"/>
      <c r="DD4" s="30"/>
      <c r="DE4" s="30"/>
      <c r="DF4" s="30"/>
      <c r="DG4" s="30"/>
      <c r="DH4" s="30"/>
      <c r="DI4" s="30"/>
      <c r="DJ4" s="30"/>
      <c r="DK4" s="30"/>
      <c r="DL4" s="30"/>
      <c r="DM4" s="30"/>
      <c r="DN4" s="30"/>
      <c r="DO4" s="30"/>
      <c r="DP4" s="30"/>
      <c r="DQ4" s="30"/>
      <c r="DR4" s="30"/>
      <c r="DS4" s="30"/>
      <c r="DT4" s="30"/>
      <c r="DU4" s="36"/>
      <c r="DV4" s="36"/>
      <c r="DW4" s="36"/>
      <c r="DX4" s="36"/>
      <c r="DY4" s="5"/>
      <c r="DZ4" s="5"/>
    </row>
    <row r="5" spans="1:131" s="3" customFormat="1" ht="17.100000000000001" customHeight="1">
      <c r="A5" s="2"/>
      <c r="B5" s="30"/>
      <c r="C5" s="30"/>
      <c r="D5" s="30"/>
      <c r="E5" s="30"/>
      <c r="F5" s="30"/>
      <c r="G5" s="30"/>
      <c r="H5" s="30"/>
      <c r="I5" s="30"/>
      <c r="J5" s="30"/>
      <c r="K5" s="30"/>
      <c r="L5" s="30"/>
      <c r="M5" s="30"/>
      <c r="N5" s="30"/>
      <c r="O5" s="30"/>
      <c r="P5" s="30"/>
      <c r="Q5" s="30"/>
      <c r="R5" s="30"/>
      <c r="S5" s="30"/>
      <c r="T5" s="30"/>
      <c r="U5" s="30"/>
      <c r="V5" s="30"/>
      <c r="W5" s="30"/>
      <c r="X5" s="30"/>
      <c r="Y5" s="30"/>
      <c r="Z5" s="30"/>
      <c r="AA5" s="30"/>
      <c r="AB5" s="40"/>
      <c r="AC5" s="40"/>
      <c r="AD5" s="40"/>
      <c r="AE5" s="40"/>
      <c r="AF5" s="123"/>
      <c r="AG5" s="40"/>
      <c r="AH5" s="40"/>
      <c r="AI5" s="40"/>
      <c r="AJ5" s="40"/>
      <c r="AK5" s="40"/>
      <c r="AL5" s="40"/>
      <c r="AM5" s="40"/>
      <c r="AN5" s="920"/>
      <c r="AO5" s="7"/>
      <c r="AP5" s="30"/>
      <c r="AQ5" s="30"/>
      <c r="AR5" s="30"/>
      <c r="AS5" s="30"/>
      <c r="AT5" s="30"/>
      <c r="AU5" s="30"/>
      <c r="AV5" s="30"/>
      <c r="AW5" s="30"/>
      <c r="AX5" s="30"/>
      <c r="AY5" s="30"/>
      <c r="AZ5" s="30"/>
      <c r="BA5" s="30"/>
      <c r="BB5" s="30"/>
      <c r="BC5" s="125"/>
      <c r="BD5" s="125"/>
      <c r="BE5" s="125"/>
      <c r="BF5" s="125"/>
      <c r="BG5" s="125"/>
      <c r="BH5" s="125"/>
      <c r="BI5" s="125"/>
      <c r="BJ5" s="125"/>
      <c r="BK5" s="125"/>
      <c r="BL5" s="125"/>
      <c r="BM5" s="125"/>
      <c r="BN5" s="125"/>
      <c r="BO5" s="125"/>
      <c r="BP5" s="125"/>
      <c r="BQ5" s="125"/>
      <c r="BR5" s="125"/>
      <c r="BS5" s="125"/>
      <c r="BT5" s="125"/>
      <c r="BU5" s="125"/>
      <c r="BV5" s="125"/>
      <c r="BW5" s="125"/>
      <c r="BX5" s="125"/>
      <c r="BY5" s="30"/>
      <c r="BZ5" s="30"/>
      <c r="CA5" s="30"/>
      <c r="CB5" s="30"/>
      <c r="CC5" s="30"/>
      <c r="CD5" s="30"/>
      <c r="CE5" s="30"/>
      <c r="CF5" s="30"/>
      <c r="CG5" s="30"/>
      <c r="CH5" s="30"/>
      <c r="CI5" s="30"/>
      <c r="CJ5" s="30"/>
      <c r="CK5" s="30"/>
      <c r="CL5" s="30"/>
      <c r="CM5" s="30"/>
      <c r="CN5" s="40"/>
      <c r="CO5" s="40"/>
      <c r="CP5" s="40"/>
      <c r="CQ5" s="40"/>
      <c r="CR5" s="123"/>
      <c r="CS5" s="40"/>
      <c r="CT5" s="40"/>
      <c r="CU5" s="40"/>
      <c r="CV5" s="40"/>
      <c r="CW5" s="40"/>
      <c r="CX5" s="40"/>
      <c r="CY5" s="40"/>
      <c r="CZ5" s="920"/>
      <c r="DA5" s="7"/>
      <c r="DB5" s="30"/>
      <c r="DC5" s="30"/>
      <c r="DD5" s="30"/>
      <c r="DE5" s="30"/>
      <c r="DF5" s="30"/>
      <c r="DG5" s="30"/>
      <c r="DH5" s="30"/>
      <c r="DI5" s="30"/>
      <c r="DJ5" s="30"/>
      <c r="DK5" s="30"/>
      <c r="DL5" s="30"/>
      <c r="DM5" s="30"/>
      <c r="DN5" s="30"/>
      <c r="DO5" s="30"/>
      <c r="DP5" s="30"/>
      <c r="DQ5" s="30"/>
      <c r="DR5" s="30"/>
      <c r="DS5" s="30"/>
      <c r="DT5" s="30"/>
      <c r="DU5" s="30"/>
      <c r="DV5" s="30"/>
      <c r="DW5" s="30"/>
      <c r="DX5" s="30"/>
      <c r="DY5" s="5"/>
      <c r="DZ5" s="5"/>
    </row>
    <row r="6" spans="1:131" s="56" customFormat="1" ht="17.100000000000001" customHeight="1">
      <c r="A6" s="52"/>
      <c r="B6" s="52"/>
      <c r="C6" s="52"/>
      <c r="D6" s="52"/>
      <c r="E6" s="52"/>
      <c r="F6" s="52"/>
      <c r="G6" s="52"/>
      <c r="H6" s="52"/>
      <c r="I6" s="52"/>
      <c r="J6" s="52"/>
      <c r="K6" s="52"/>
      <c r="L6" s="52"/>
      <c r="M6" s="52"/>
      <c r="N6" s="52"/>
      <c r="O6" s="52"/>
      <c r="P6" s="52"/>
      <c r="Q6" s="54">
        <v>1</v>
      </c>
      <c r="R6" s="54">
        <v>2</v>
      </c>
      <c r="S6" s="54">
        <v>3</v>
      </c>
      <c r="T6" s="55" t="s">
        <v>272</v>
      </c>
      <c r="V6" s="52"/>
      <c r="W6" s="52"/>
      <c r="X6" s="52"/>
      <c r="Y6" s="52"/>
      <c r="Z6" s="52"/>
      <c r="AA6" s="52"/>
      <c r="AB6" s="39"/>
      <c r="AC6" s="39"/>
      <c r="AD6" s="39"/>
      <c r="AE6" s="39"/>
      <c r="AF6" s="123"/>
      <c r="AG6" s="39"/>
      <c r="AH6" s="39"/>
      <c r="AI6" s="39"/>
      <c r="AJ6" s="39"/>
      <c r="AK6" s="39"/>
      <c r="AL6" s="39"/>
      <c r="AM6" s="39"/>
      <c r="AN6" s="920"/>
      <c r="AO6" s="52"/>
      <c r="AP6" s="52"/>
      <c r="AQ6" s="52"/>
      <c r="AR6" s="52"/>
      <c r="AS6" s="52"/>
      <c r="AT6" s="54">
        <v>1</v>
      </c>
      <c r="AU6" s="54">
        <v>2</v>
      </c>
      <c r="AV6" s="54">
        <v>3</v>
      </c>
      <c r="AW6" s="55" t="s">
        <v>272</v>
      </c>
      <c r="AX6" s="52"/>
      <c r="AY6" s="52"/>
      <c r="AZ6" s="52"/>
      <c r="BA6" s="52"/>
      <c r="BB6" s="52"/>
      <c r="BC6" s="125"/>
      <c r="BD6" s="125"/>
      <c r="BE6" s="125"/>
      <c r="BF6" s="125"/>
      <c r="BG6" s="125"/>
      <c r="BH6" s="125"/>
      <c r="BI6" s="125"/>
      <c r="BJ6" s="125"/>
      <c r="BK6" s="125"/>
      <c r="BL6" s="125"/>
      <c r="BM6" s="125"/>
      <c r="BN6" s="125"/>
      <c r="BO6" s="125"/>
      <c r="BP6" s="125"/>
      <c r="BQ6" s="125"/>
      <c r="BR6" s="125"/>
      <c r="BS6" s="125"/>
      <c r="BT6" s="125"/>
      <c r="BU6" s="125"/>
      <c r="BV6" s="125"/>
      <c r="BW6" s="125"/>
      <c r="BX6" s="125"/>
      <c r="BY6" s="52"/>
      <c r="BZ6" s="52"/>
      <c r="CA6" s="52"/>
      <c r="CB6" s="52"/>
      <c r="CC6" s="54">
        <v>1</v>
      </c>
      <c r="CD6" s="54">
        <v>2</v>
      </c>
      <c r="CE6" s="54">
        <v>3</v>
      </c>
      <c r="CF6" s="55" t="s">
        <v>272</v>
      </c>
      <c r="CH6" s="52"/>
      <c r="CI6" s="52"/>
      <c r="CJ6" s="52"/>
      <c r="CK6" s="52"/>
      <c r="CL6" s="52"/>
      <c r="CM6" s="52"/>
      <c r="CN6" s="39"/>
      <c r="CO6" s="39"/>
      <c r="CP6" s="39"/>
      <c r="CQ6" s="39"/>
      <c r="CR6" s="123"/>
      <c r="CS6" s="39"/>
      <c r="CT6" s="39"/>
      <c r="CU6" s="39"/>
      <c r="CV6" s="39"/>
      <c r="CW6" s="39"/>
      <c r="CX6" s="39"/>
      <c r="CY6" s="39"/>
      <c r="CZ6" s="920"/>
      <c r="DA6" s="52"/>
      <c r="DB6" s="52"/>
      <c r="DC6" s="52"/>
      <c r="DD6" s="52"/>
      <c r="DE6" s="52"/>
      <c r="DF6" s="54">
        <v>1</v>
      </c>
      <c r="DG6" s="54">
        <v>2</v>
      </c>
      <c r="DH6" s="54">
        <v>3</v>
      </c>
      <c r="DI6" s="55" t="s">
        <v>272</v>
      </c>
      <c r="DJ6" s="52"/>
      <c r="DK6" s="52"/>
      <c r="DL6" s="52"/>
      <c r="DM6" s="52"/>
      <c r="DN6" s="52"/>
      <c r="DO6" s="52"/>
      <c r="DP6" s="52"/>
      <c r="DQ6" s="52"/>
      <c r="DR6" s="52"/>
      <c r="DS6" s="52"/>
      <c r="DT6" s="52"/>
      <c r="DU6" s="52"/>
      <c r="DV6" s="52"/>
      <c r="DW6" s="52"/>
      <c r="DX6" s="52"/>
      <c r="DY6" s="58"/>
      <c r="DZ6" s="58"/>
    </row>
    <row r="7" spans="1:131" s="56" customFormat="1" ht="17.100000000000001" customHeight="1">
      <c r="A7" s="52"/>
      <c r="B7" s="52"/>
      <c r="C7" s="52"/>
      <c r="D7" s="52"/>
      <c r="E7" s="52"/>
      <c r="F7" s="52"/>
      <c r="G7" s="52"/>
      <c r="H7" s="52"/>
      <c r="I7" s="52"/>
      <c r="J7" s="52"/>
      <c r="K7" s="52"/>
      <c r="L7" s="52"/>
      <c r="M7" s="52"/>
      <c r="N7" s="52"/>
      <c r="O7" s="52"/>
      <c r="P7" s="52"/>
      <c r="Q7" s="59" t="str">
        <f>IF(OR(進行表!E79="",進行表!H79=""),"",進行表!E79)</f>
        <v/>
      </c>
      <c r="R7" s="59" t="str">
        <f>IF(OR(進行表!E80="",進行表!H80=""),"",進行表!E80)</f>
        <v/>
      </c>
      <c r="S7" s="59" t="str">
        <f>IF(OR(進行表!E81="",進行表!H81=""),"",進行表!E81)</f>
        <v/>
      </c>
      <c r="T7" s="59" t="str">
        <f>IF(AND(Q7="",R7="",S7=""),"",SUM(Q8:S8))</f>
        <v/>
      </c>
      <c r="V7" s="52"/>
      <c r="W7" s="52"/>
      <c r="X7" s="52"/>
      <c r="Y7" s="52"/>
      <c r="Z7" s="52"/>
      <c r="AA7" s="52"/>
      <c r="AB7" s="52"/>
      <c r="AC7" s="52"/>
      <c r="AD7" s="52"/>
      <c r="AE7" s="52"/>
      <c r="AF7" s="52"/>
      <c r="AG7" s="52"/>
      <c r="AH7" s="52"/>
      <c r="AI7" s="52"/>
      <c r="AJ7" s="52"/>
      <c r="AK7" s="52"/>
      <c r="AL7" s="52"/>
      <c r="AM7" s="52"/>
      <c r="AN7" s="920"/>
      <c r="AO7" s="52"/>
      <c r="AP7" s="52"/>
      <c r="AQ7" s="52"/>
      <c r="AR7" s="52"/>
      <c r="AS7" s="52"/>
      <c r="AT7" s="59" t="str">
        <f>IF(OR(進行表!E79="",進行表!H79=""),"",進行表!H79)</f>
        <v/>
      </c>
      <c r="AU7" s="59" t="str">
        <f>IF(OR(進行表!E80="",進行表!H80=""),"",進行表!H80)</f>
        <v/>
      </c>
      <c r="AV7" s="59" t="str">
        <f>IF(OR(進行表!E81="",進行表!H81=""),"",進行表!H81)</f>
        <v/>
      </c>
      <c r="AW7" s="59" t="str">
        <f>IF(AND(AT7="",AU7="",AV7=""),"",SUM(AT8:AV8))</f>
        <v/>
      </c>
      <c r="AX7" s="52"/>
      <c r="AY7" s="52"/>
      <c r="AZ7" s="52"/>
      <c r="BA7" s="52"/>
      <c r="BB7" s="52"/>
      <c r="BC7" s="125"/>
      <c r="BD7" s="125"/>
      <c r="BE7" s="125"/>
      <c r="BF7" s="125"/>
      <c r="BG7" s="125"/>
      <c r="BH7" s="125"/>
      <c r="BI7" s="125"/>
      <c r="BJ7" s="125"/>
      <c r="BK7" s="125"/>
      <c r="BL7" s="125"/>
      <c r="BM7" s="125"/>
      <c r="BN7" s="125"/>
      <c r="BO7" s="125"/>
      <c r="BP7" s="125"/>
      <c r="BQ7" s="125"/>
      <c r="BR7" s="125"/>
      <c r="BS7" s="125"/>
      <c r="BT7" s="125"/>
      <c r="BU7" s="125"/>
      <c r="BV7" s="125"/>
      <c r="BW7" s="125"/>
      <c r="BX7" s="125"/>
      <c r="BY7" s="52"/>
      <c r="BZ7" s="52"/>
      <c r="CA7" s="52"/>
      <c r="CB7" s="52"/>
      <c r="CC7" s="59" t="str">
        <f>IF(OR(進行表!L83="",進行表!O83=""),"",進行表!L83)</f>
        <v/>
      </c>
      <c r="CD7" s="59" t="e">
        <f>IF(OR(進行表!#REF!="",進行表!#REF!=""),"",進行表!#REF!)</f>
        <v>#REF!</v>
      </c>
      <c r="CE7" s="59" t="str">
        <f>IF(OR(進行表!L84="",進行表!O84=""),"",進行表!L84)</f>
        <v/>
      </c>
      <c r="CF7" s="59" t="e">
        <f>IF(AND(CC7="",CD7="",CE7=""),"",SUM(CC8:CE8))</f>
        <v>#REF!</v>
      </c>
      <c r="CH7" s="52"/>
      <c r="CI7" s="52"/>
      <c r="CJ7" s="52"/>
      <c r="CK7" s="52"/>
      <c r="CL7" s="52"/>
      <c r="CM7" s="52"/>
      <c r="CN7" s="52"/>
      <c r="CO7" s="52"/>
      <c r="CP7" s="52"/>
      <c r="CQ7" s="52"/>
      <c r="CR7" s="52"/>
      <c r="CS7" s="52"/>
      <c r="CT7" s="52"/>
      <c r="CU7" s="52"/>
      <c r="CV7" s="52"/>
      <c r="CW7" s="52"/>
      <c r="CX7" s="52"/>
      <c r="CY7" s="52"/>
      <c r="CZ7" s="920"/>
      <c r="DA7" s="52"/>
      <c r="DB7" s="52"/>
      <c r="DC7" s="52"/>
      <c r="DD7" s="52"/>
      <c r="DE7" s="52"/>
      <c r="DF7" s="59" t="str">
        <f>IF(OR(進行表!L83="",進行表!O83=""),"",進行表!O83)</f>
        <v/>
      </c>
      <c r="DG7" s="59" t="e">
        <f>IF(OR(進行表!#REF!="",進行表!#REF!=""),"",進行表!#REF!)</f>
        <v>#REF!</v>
      </c>
      <c r="DH7" s="59" t="str">
        <f>IF(OR(進行表!L84="",進行表!O84=""),"",進行表!O84)</f>
        <v/>
      </c>
      <c r="DI7" s="59" t="e">
        <f>IF(AND(DF7="",DG7="",DH7=""),"",SUM(DF8:DH8))</f>
        <v>#REF!</v>
      </c>
      <c r="DJ7" s="52"/>
      <c r="DK7" s="52"/>
      <c r="DL7" s="52"/>
      <c r="DM7" s="52"/>
      <c r="DN7" s="52"/>
      <c r="DO7" s="52"/>
      <c r="DP7" s="52"/>
      <c r="DQ7" s="52"/>
      <c r="DR7" s="52"/>
      <c r="DS7" s="52"/>
      <c r="DT7" s="52"/>
      <c r="DU7" s="52"/>
      <c r="DV7" s="52"/>
      <c r="DW7" s="52"/>
      <c r="DX7" s="52"/>
      <c r="DY7" s="58"/>
      <c r="DZ7" s="58"/>
    </row>
    <row r="8" spans="1:131" s="56" customFormat="1" ht="17.100000000000001" customHeight="1">
      <c r="A8" s="52"/>
      <c r="B8" s="52"/>
      <c r="C8" s="52"/>
      <c r="D8" s="52"/>
      <c r="E8" s="52"/>
      <c r="F8" s="52"/>
      <c r="G8" s="52"/>
      <c r="H8" s="52"/>
      <c r="I8" s="52"/>
      <c r="J8" s="52"/>
      <c r="K8" s="52"/>
      <c r="L8" s="52"/>
      <c r="M8" s="52"/>
      <c r="N8" s="52"/>
      <c r="O8" s="920" t="e">
        <f ca="1">IF(OR(I14="",Y14=""),"",IF(I14&gt;Y14,H13,Z13))</f>
        <v>#N/A</v>
      </c>
      <c r="P8" s="52"/>
      <c r="Q8" s="60" t="str">
        <f>IF(OR(Q7="",AT7=""),"",IF(Q7&gt;AT7,1,0))</f>
        <v/>
      </c>
      <c r="R8" s="60" t="str">
        <f>IF(OR(R7="",AU7=""),"",IF(R7&gt;AU7,1,0))</f>
        <v/>
      </c>
      <c r="S8" s="60" t="str">
        <f>IF(OR(S7="",AV7=""),"",IF(S7&gt;AV7,1,0))</f>
        <v/>
      </c>
      <c r="T8" s="61"/>
      <c r="V8" s="61"/>
      <c r="W8" s="61"/>
      <c r="X8" s="61"/>
      <c r="Y8" s="61"/>
      <c r="Z8" s="61"/>
      <c r="AA8" s="61"/>
      <c r="AB8" s="61"/>
      <c r="AC8" s="61"/>
      <c r="AD8" s="61"/>
      <c r="AE8" s="61"/>
      <c r="AF8" s="61"/>
      <c r="AG8" s="971" t="s">
        <v>211</v>
      </c>
      <c r="AH8" s="971"/>
      <c r="AI8" s="61"/>
      <c r="AJ8" s="61"/>
      <c r="AK8" s="61"/>
      <c r="AL8" s="61"/>
      <c r="AM8" s="48"/>
      <c r="AR8" s="52"/>
      <c r="AS8" s="52"/>
      <c r="AT8" s="60" t="str">
        <f>IF(OR(Q7="",AT7=""),"",IF(Q7&gt;AT7,0,1))</f>
        <v/>
      </c>
      <c r="AU8" s="60" t="str">
        <f>IF(OR(R7="",AU7=""),"",IF(R7&gt;AU7,0,1))</f>
        <v/>
      </c>
      <c r="AV8" s="60" t="str">
        <f>IF(OR(S7="",AV7=""),"",IF(S7&gt;AV7,0,1))</f>
        <v/>
      </c>
      <c r="AW8" s="48"/>
      <c r="AX8" s="52"/>
      <c r="AY8" s="919" t="e">
        <f ca="1">IF(OR(AO14="",BE14=""),"",IF(AO14&gt;BE14,AN13,BF13))</f>
        <v>#N/A</v>
      </c>
      <c r="AZ8" s="52"/>
      <c r="BA8" s="52"/>
      <c r="BB8" s="52"/>
      <c r="BC8" s="125"/>
      <c r="BD8" s="125"/>
      <c r="BE8" s="125"/>
      <c r="BF8" s="125"/>
      <c r="BG8" s="125"/>
      <c r="BH8" s="125"/>
      <c r="BI8" s="125"/>
      <c r="BJ8" s="125"/>
      <c r="BK8" s="125"/>
      <c r="BL8" s="125"/>
      <c r="BM8" s="125"/>
      <c r="BN8" s="125"/>
      <c r="BO8" s="125"/>
      <c r="BP8" s="125"/>
      <c r="BQ8" s="125"/>
      <c r="BR8" s="125"/>
      <c r="BS8" s="125"/>
      <c r="BT8" s="125"/>
      <c r="BU8" s="125"/>
      <c r="BV8" s="125"/>
      <c r="BW8" s="125"/>
      <c r="BX8" s="125"/>
      <c r="BY8" s="52"/>
      <c r="BZ8" s="52"/>
      <c r="CA8" s="920" t="e">
        <f ca="1">IF(OR(BU14="",CK14=""),"",IF(BU14&gt;CK14,BT13,CL13))</f>
        <v>#N/A</v>
      </c>
      <c r="CB8" s="52"/>
      <c r="CC8" s="60" t="str">
        <f>IF(OR(CC7="",DF7=""),"",IF(CC7&gt;DF7,1,0))</f>
        <v/>
      </c>
      <c r="CD8" s="60" t="e">
        <f>IF(OR(CD7="",DG7=""),"",IF(CD7&gt;DG7,1,0))</f>
        <v>#REF!</v>
      </c>
      <c r="CE8" s="60" t="str">
        <f>IF(OR(CE7="",DH7=""),"",IF(CE7&gt;DH7,1,0))</f>
        <v/>
      </c>
      <c r="CF8" s="61"/>
      <c r="CH8" s="61"/>
      <c r="CI8" s="61"/>
      <c r="CJ8" s="61"/>
      <c r="CK8" s="61"/>
      <c r="CL8" s="61"/>
      <c r="CM8" s="61"/>
      <c r="CN8" s="61"/>
      <c r="CO8" s="61"/>
      <c r="CP8" s="61"/>
      <c r="CQ8" s="61"/>
      <c r="CR8" s="61"/>
      <c r="CS8" s="971" t="s">
        <v>273</v>
      </c>
      <c r="CT8" s="971"/>
      <c r="CU8" s="61"/>
      <c r="CV8" s="61"/>
      <c r="CW8" s="61"/>
      <c r="CX8" s="61"/>
      <c r="CY8" s="48"/>
      <c r="DD8" s="52"/>
      <c r="DE8" s="52"/>
      <c r="DF8" s="60" t="str">
        <f>IF(OR(CC7="",DF7=""),"",IF(CC7&gt;DF7,0,1))</f>
        <v/>
      </c>
      <c r="DG8" s="60" t="e">
        <f>IF(OR(CD7="",DG7=""),"",IF(CD7&gt;DG7,0,1))</f>
        <v>#REF!</v>
      </c>
      <c r="DH8" s="60" t="str">
        <f>IF(OR(CE7="",DH7=""),"",IF(CE7&gt;DH7,0,1))</f>
        <v/>
      </c>
      <c r="DI8" s="48"/>
      <c r="DJ8" s="52"/>
      <c r="DK8" s="919" t="e">
        <f ca="1">IF(OR(DA14="",DQ14=""),"",IF(DA14&gt;DQ14,CZ13,DR13))</f>
        <v>#N/A</v>
      </c>
      <c r="DL8" s="52"/>
      <c r="DM8" s="52"/>
      <c r="DN8" s="52"/>
      <c r="DO8" s="52"/>
      <c r="DP8" s="52"/>
      <c r="DQ8" s="52"/>
      <c r="DR8" s="52"/>
      <c r="DS8" s="52"/>
      <c r="DT8" s="52"/>
      <c r="DU8" s="52"/>
      <c r="DV8" s="52"/>
      <c r="DW8" s="52"/>
      <c r="DX8" s="52"/>
      <c r="DY8" s="58"/>
      <c r="DZ8" s="58"/>
    </row>
    <row r="9" spans="1:131" s="56" customFormat="1" ht="17.100000000000001" customHeight="1">
      <c r="A9" s="52"/>
      <c r="B9" s="52"/>
      <c r="C9" s="52"/>
      <c r="D9" s="52"/>
      <c r="E9" s="52"/>
      <c r="F9" s="52"/>
      <c r="G9" s="52"/>
      <c r="H9" s="52"/>
      <c r="I9" s="52"/>
      <c r="J9" s="52"/>
      <c r="K9" s="52"/>
      <c r="L9" s="52"/>
      <c r="M9" s="52"/>
      <c r="N9" s="52"/>
      <c r="O9" s="920"/>
      <c r="P9" s="52"/>
      <c r="Q9" s="52"/>
      <c r="R9" s="52"/>
      <c r="S9" s="52"/>
      <c r="T9" s="52"/>
      <c r="U9" s="52"/>
      <c r="V9" s="919" t="e">
        <f ca="1">IF(OR(I14="",Y14=""),"",IF(I14&lt;Y14,H13,Z13))</f>
        <v>#N/A</v>
      </c>
      <c r="W9" s="52"/>
      <c r="X9" s="52"/>
      <c r="Y9" s="52"/>
      <c r="Z9" s="52"/>
      <c r="AA9" s="52"/>
      <c r="AB9" s="52"/>
      <c r="AC9" s="52"/>
      <c r="AD9" s="39"/>
      <c r="AE9" s="39"/>
      <c r="AF9" s="39"/>
      <c r="AG9" s="39"/>
      <c r="AH9" s="39"/>
      <c r="AI9" s="39"/>
      <c r="AJ9" s="39"/>
      <c r="AK9" s="39"/>
      <c r="AL9" s="52"/>
      <c r="AM9" s="52"/>
      <c r="AN9" s="52"/>
      <c r="AO9" s="52"/>
      <c r="AP9" s="52"/>
      <c r="AQ9" s="52"/>
      <c r="AR9" s="919" t="e">
        <f ca="1">IF(OR(AO14="",BE14=""),"",IF(AO14&lt;BE14,AN13,BF13))</f>
        <v>#N/A</v>
      </c>
      <c r="AS9" s="52"/>
      <c r="AT9" s="52"/>
      <c r="AU9" s="52"/>
      <c r="AV9" s="52"/>
      <c r="AW9" s="52"/>
      <c r="AX9" s="52"/>
      <c r="AY9" s="919"/>
      <c r="AZ9" s="52"/>
      <c r="BA9" s="52"/>
      <c r="BB9" s="52"/>
      <c r="BC9" s="125"/>
      <c r="BD9" s="125"/>
      <c r="BE9" s="125"/>
      <c r="BF9" s="125"/>
      <c r="BG9" s="125"/>
      <c r="BH9" s="125"/>
      <c r="BI9" s="125"/>
      <c r="BJ9" s="125"/>
      <c r="BK9" s="125"/>
      <c r="BL9" s="125"/>
      <c r="BM9" s="125"/>
      <c r="BN9" s="125"/>
      <c r="BO9" s="125"/>
      <c r="BP9" s="125"/>
      <c r="BQ9" s="125"/>
      <c r="BR9" s="125"/>
      <c r="BS9" s="125"/>
      <c r="BT9" s="125"/>
      <c r="BU9" s="125"/>
      <c r="BV9" s="125"/>
      <c r="BW9" s="125"/>
      <c r="BX9" s="125"/>
      <c r="BY9" s="52"/>
      <c r="BZ9" s="52"/>
      <c r="CA9" s="920"/>
      <c r="CB9" s="52"/>
      <c r="CC9" s="52"/>
      <c r="CD9" s="52"/>
      <c r="CE9" s="52"/>
      <c r="CF9" s="52"/>
      <c r="CG9" s="52"/>
      <c r="CH9" s="919" t="e">
        <f ca="1">IF(OR(BU14="",CK14=""),"",IF(BU14&lt;CK14,BT13,CL13))</f>
        <v>#N/A</v>
      </c>
      <c r="CI9" s="52"/>
      <c r="CJ9" s="52"/>
      <c r="CK9" s="52"/>
      <c r="CL9" s="52"/>
      <c r="CM9" s="52"/>
      <c r="CN9" s="52"/>
      <c r="CO9" s="52"/>
      <c r="CP9" s="39"/>
      <c r="CQ9" s="39"/>
      <c r="CR9" s="39"/>
      <c r="CS9" s="39"/>
      <c r="CT9" s="39"/>
      <c r="CU9" s="39"/>
      <c r="CV9" s="39"/>
      <c r="CW9" s="39"/>
      <c r="CX9" s="52"/>
      <c r="CY9" s="52"/>
      <c r="CZ9" s="52"/>
      <c r="DA9" s="52"/>
      <c r="DB9" s="52"/>
      <c r="DC9" s="52"/>
      <c r="DD9" s="919" t="e">
        <f ca="1">IF(OR(DA14="",DQ14=""),"",IF(DA14&lt;DQ14,CZ13,DR13))</f>
        <v>#N/A</v>
      </c>
      <c r="DE9" s="52"/>
      <c r="DF9" s="52"/>
      <c r="DG9" s="52"/>
      <c r="DH9" s="52"/>
      <c r="DI9" s="52"/>
      <c r="DJ9" s="52"/>
      <c r="DK9" s="919"/>
      <c r="DL9" s="52"/>
      <c r="DM9" s="52"/>
      <c r="DN9" s="52"/>
      <c r="DO9" s="52"/>
      <c r="DP9" s="52"/>
      <c r="DQ9" s="52"/>
      <c r="DR9" s="52"/>
      <c r="DS9" s="52"/>
      <c r="DT9" s="52"/>
      <c r="DU9" s="52"/>
      <c r="DV9" s="52"/>
      <c r="DW9" s="52"/>
      <c r="DX9" s="52"/>
      <c r="DY9" s="58"/>
      <c r="DZ9" s="58"/>
    </row>
    <row r="10" spans="1:131" s="56" customFormat="1" ht="17.100000000000001" customHeight="1">
      <c r="A10" s="52"/>
      <c r="B10" s="52"/>
      <c r="C10" s="52"/>
      <c r="D10" s="52"/>
      <c r="E10" s="52"/>
      <c r="F10" s="52"/>
      <c r="G10" s="52"/>
      <c r="H10" s="52"/>
      <c r="I10" s="52"/>
      <c r="J10" s="52"/>
      <c r="K10" s="52"/>
      <c r="L10" s="52"/>
      <c r="M10" s="52"/>
      <c r="N10" s="52"/>
      <c r="O10" s="920"/>
      <c r="P10" s="52"/>
      <c r="Q10" s="52"/>
      <c r="R10" s="52"/>
      <c r="S10" s="52"/>
      <c r="T10" s="52"/>
      <c r="U10" s="52"/>
      <c r="V10" s="919"/>
      <c r="W10" s="39" t="e">
        <f ca="1">IF(ISBLANK(VLOOKUP(AG12,INDIRECT(CONCATENATE(MID(AG12,1,1),"トーナメント得点")),3,FALSE)),"",VLOOKUP(AG12,INDIRECT(CONCATENATE(MID(AG12,1,1),"トーナメント得点")),3,FALSE))</f>
        <v>#N/A</v>
      </c>
      <c r="X10" s="52"/>
      <c r="Y10" s="52"/>
      <c r="Z10" s="52"/>
      <c r="AA10" s="52"/>
      <c r="AB10" s="52"/>
      <c r="AC10" s="52"/>
      <c r="AD10" s="52"/>
      <c r="AE10" s="974" t="e">
        <f ca="1">IF(OR(W10="",AQ10=""),"",IF(W10&gt;AQ10,V9,AR9))</f>
        <v>#N/A</v>
      </c>
      <c r="AF10" s="974"/>
      <c r="AG10" s="974"/>
      <c r="AH10" s="974"/>
      <c r="AI10" s="974"/>
      <c r="AJ10" s="974"/>
      <c r="AK10" s="52"/>
      <c r="AL10" s="52"/>
      <c r="AM10" s="52"/>
      <c r="AN10" s="52"/>
      <c r="AO10" s="52"/>
      <c r="AP10" s="52"/>
      <c r="AQ10" s="39" t="e">
        <f ca="1">IF(ISBLANK(VLOOKUP(AG12,INDIRECT(CONCATENATE(MID(AG12,1,1),"トーナメント得点")),6,FALSE)),"",VLOOKUP(AG12,INDIRECT(CONCATENATE(MID(AG12,1,1),"トーナメント得点")),6,FALSE))</f>
        <v>#N/A</v>
      </c>
      <c r="AR10" s="919"/>
      <c r="AS10" s="39"/>
      <c r="AT10" s="52"/>
      <c r="AU10" s="52"/>
      <c r="AV10" s="52"/>
      <c r="AW10" s="52"/>
      <c r="AX10" s="52"/>
      <c r="AY10" s="919"/>
      <c r="AZ10" s="52"/>
      <c r="BA10" s="52"/>
      <c r="BB10" s="52"/>
      <c r="BC10" s="125"/>
      <c r="BD10" s="125"/>
      <c r="BE10" s="125"/>
      <c r="BF10" s="125"/>
      <c r="BG10" s="125"/>
      <c r="BH10" s="125"/>
      <c r="BI10" s="125"/>
      <c r="BJ10" s="125"/>
      <c r="BK10" s="125"/>
      <c r="BL10" s="125"/>
      <c r="BM10" s="125"/>
      <c r="BN10" s="125"/>
      <c r="BO10" s="125"/>
      <c r="BP10" s="125"/>
      <c r="BQ10" s="125"/>
      <c r="BR10" s="125"/>
      <c r="BS10" s="125"/>
      <c r="BT10" s="125"/>
      <c r="BU10" s="125"/>
      <c r="BV10" s="125"/>
      <c r="BW10" s="125"/>
      <c r="BX10" s="125"/>
      <c r="BY10" s="52"/>
      <c r="BZ10" s="52"/>
      <c r="CA10" s="920"/>
      <c r="CB10" s="52"/>
      <c r="CC10" s="52"/>
      <c r="CD10" s="52"/>
      <c r="CE10" s="52"/>
      <c r="CF10" s="52"/>
      <c r="CG10" s="52"/>
      <c r="CH10" s="919"/>
      <c r="CI10" s="39" t="e">
        <f ca="1">IF(ISBLANK(VLOOKUP(CS12,INDIRECT(CONCATENATE(MID(CS12,1,1),"トーナメント得点")),3,FALSE)),"",VLOOKUP(CS12,INDIRECT(CONCATENATE(MID(CS12,1,1),"トーナメント得点")),3,FALSE))</f>
        <v>#N/A</v>
      </c>
      <c r="CJ10" s="52"/>
      <c r="CK10" s="52"/>
      <c r="CL10" s="52"/>
      <c r="CM10" s="52"/>
      <c r="CN10" s="52"/>
      <c r="CO10" s="52"/>
      <c r="CP10" s="52"/>
      <c r="CQ10" s="974" t="e">
        <f ca="1">IF(OR(CI10="",DC10=""),"",IF(CI10&gt;DC10,CH9,DD9))</f>
        <v>#N/A</v>
      </c>
      <c r="CR10" s="974"/>
      <c r="CS10" s="974"/>
      <c r="CT10" s="974"/>
      <c r="CU10" s="974"/>
      <c r="CV10" s="974"/>
      <c r="CW10" s="52"/>
      <c r="CX10" s="52"/>
      <c r="CY10" s="52"/>
      <c r="CZ10" s="52"/>
      <c r="DA10" s="52"/>
      <c r="DB10" s="52"/>
      <c r="DC10" s="39" t="e">
        <f ca="1">IF(ISBLANK(VLOOKUP(CS12,INDIRECT(CONCATENATE(MID(CS12,1,1),"トーナメント得点")),6,FALSE)),"",VLOOKUP(CS12,INDIRECT(CONCATENATE(MID(CS12,1,1),"トーナメント得点")),6,FALSE))</f>
        <v>#N/A</v>
      </c>
      <c r="DD10" s="919"/>
      <c r="DF10" s="52"/>
      <c r="DG10" s="52"/>
      <c r="DH10" s="52"/>
      <c r="DI10" s="52"/>
      <c r="DJ10" s="52"/>
      <c r="DK10" s="919"/>
      <c r="DL10" s="52"/>
      <c r="DM10" s="52"/>
      <c r="DN10" s="52"/>
      <c r="DO10" s="52"/>
      <c r="DP10" s="52"/>
      <c r="DQ10" s="52"/>
      <c r="DR10" s="52"/>
      <c r="DS10" s="52"/>
      <c r="DT10" s="52"/>
      <c r="DU10" s="52"/>
      <c r="DV10" s="52"/>
      <c r="DW10" s="52"/>
      <c r="DX10" s="52"/>
      <c r="DY10" s="58"/>
      <c r="DZ10" s="58"/>
    </row>
    <row r="11" spans="1:131" s="56" customFormat="1" ht="17.100000000000001" customHeight="1">
      <c r="A11" s="52"/>
      <c r="B11" s="52"/>
      <c r="C11" s="52"/>
      <c r="D11" s="52"/>
      <c r="E11" s="52"/>
      <c r="F11" s="52"/>
      <c r="G11" s="52"/>
      <c r="H11" s="52"/>
      <c r="I11" s="52"/>
      <c r="J11" s="52"/>
      <c r="K11" s="52"/>
      <c r="L11" s="52"/>
      <c r="M11" s="52"/>
      <c r="N11" s="52"/>
      <c r="O11" s="920"/>
      <c r="P11" s="52"/>
      <c r="Q11" s="52"/>
      <c r="R11" s="52"/>
      <c r="S11" s="52"/>
      <c r="T11" s="52"/>
      <c r="U11" s="52"/>
      <c r="V11" s="919"/>
      <c r="W11" s="52"/>
      <c r="X11" s="52"/>
      <c r="Y11" s="52"/>
      <c r="Z11" s="52"/>
      <c r="AA11" s="52"/>
      <c r="AB11" s="52"/>
      <c r="AC11" s="52"/>
      <c r="AD11" s="52"/>
      <c r="AE11" s="52"/>
      <c r="AF11" s="971" t="s">
        <v>253</v>
      </c>
      <c r="AG11" s="971"/>
      <c r="AH11" s="971"/>
      <c r="AI11" s="971"/>
      <c r="AJ11" s="52"/>
      <c r="AK11" s="52"/>
      <c r="AL11" s="52"/>
      <c r="AM11" s="52"/>
      <c r="AN11" s="52"/>
      <c r="AO11" s="52"/>
      <c r="AP11" s="52"/>
      <c r="AQ11" s="52"/>
      <c r="AR11" s="919"/>
      <c r="AS11" s="52"/>
      <c r="AT11" s="52"/>
      <c r="AU11" s="52"/>
      <c r="AV11" s="52"/>
      <c r="AW11" s="52"/>
      <c r="AX11" s="52"/>
      <c r="AY11" s="919"/>
      <c r="AZ11" s="52"/>
      <c r="BA11" s="52"/>
      <c r="BB11" s="52"/>
      <c r="BC11" s="125"/>
      <c r="BD11" s="125"/>
      <c r="BE11" s="125"/>
      <c r="BF11" s="125"/>
      <c r="BG11" s="125"/>
      <c r="BH11" s="125"/>
      <c r="BI11" s="125"/>
      <c r="BJ11" s="125"/>
      <c r="BK11" s="125"/>
      <c r="BL11" s="125"/>
      <c r="BM11" s="125"/>
      <c r="BN11" s="125"/>
      <c r="BO11" s="125"/>
      <c r="BP11" s="125"/>
      <c r="BQ11" s="125"/>
      <c r="BR11" s="125"/>
      <c r="BS11" s="125"/>
      <c r="BT11" s="125"/>
      <c r="BU11" s="125"/>
      <c r="BV11" s="125"/>
      <c r="BW11" s="125"/>
      <c r="BX11" s="125"/>
      <c r="BY11" s="52"/>
      <c r="BZ11" s="52"/>
      <c r="CA11" s="920"/>
      <c r="CB11" s="52"/>
      <c r="CC11" s="52"/>
      <c r="CD11" s="52"/>
      <c r="CE11" s="52"/>
      <c r="CF11" s="52"/>
      <c r="CG11" s="52"/>
      <c r="CH11" s="919"/>
      <c r="CI11" s="52"/>
      <c r="CJ11" s="52"/>
      <c r="CK11" s="52"/>
      <c r="CL11" s="52"/>
      <c r="CM11" s="52"/>
      <c r="CN11" s="52"/>
      <c r="CO11" s="52"/>
      <c r="CP11" s="52"/>
      <c r="CQ11" s="52"/>
      <c r="CR11" s="971" t="s">
        <v>253</v>
      </c>
      <c r="CS11" s="971"/>
      <c r="CT11" s="971"/>
      <c r="CU11" s="971"/>
      <c r="CV11" s="52"/>
      <c r="CW11" s="52"/>
      <c r="CX11" s="52"/>
      <c r="CY11" s="52"/>
      <c r="CZ11" s="52"/>
      <c r="DA11" s="52"/>
      <c r="DB11" s="52"/>
      <c r="DC11" s="52"/>
      <c r="DD11" s="919"/>
      <c r="DF11" s="52"/>
      <c r="DG11" s="52"/>
      <c r="DH11" s="52"/>
      <c r="DI11" s="52"/>
      <c r="DJ11" s="52"/>
      <c r="DK11" s="919"/>
      <c r="DL11" s="52"/>
      <c r="DM11" s="52"/>
      <c r="DN11" s="52"/>
      <c r="DO11" s="52"/>
      <c r="DP11" s="52"/>
      <c r="DQ11" s="52"/>
      <c r="DR11" s="52"/>
      <c r="DS11" s="52"/>
      <c r="DT11" s="52"/>
      <c r="DU11" s="52"/>
      <c r="DV11" s="52"/>
      <c r="DW11" s="52"/>
      <c r="DX11" s="52"/>
      <c r="DY11" s="58"/>
      <c r="DZ11" s="58"/>
    </row>
    <row r="12" spans="1:131" s="56" customFormat="1" ht="17.100000000000001" customHeight="1">
      <c r="A12" s="52"/>
      <c r="B12" s="52"/>
      <c r="C12" s="52"/>
      <c r="D12" s="52"/>
      <c r="E12" s="52"/>
      <c r="F12" s="52"/>
      <c r="G12" s="52"/>
      <c r="H12" s="52"/>
      <c r="I12" s="52"/>
      <c r="J12" s="52"/>
      <c r="K12" s="52"/>
      <c r="L12" s="52"/>
      <c r="M12" s="52"/>
      <c r="N12" s="52"/>
      <c r="O12" s="920"/>
      <c r="P12" s="52"/>
      <c r="Q12" s="52"/>
      <c r="R12" s="39"/>
      <c r="S12" s="39"/>
      <c r="T12" s="39"/>
      <c r="U12" s="39"/>
      <c r="V12" s="919"/>
      <c r="W12" s="39"/>
      <c r="X12" s="39"/>
      <c r="Y12" s="52"/>
      <c r="Z12" s="52"/>
      <c r="AA12" s="52"/>
      <c r="AB12" s="52"/>
      <c r="AC12" s="52"/>
      <c r="AD12" s="52"/>
      <c r="AE12" s="52"/>
      <c r="AF12" s="52"/>
      <c r="AG12" s="971" t="s">
        <v>202</v>
      </c>
      <c r="AH12" s="971"/>
      <c r="AI12" s="52"/>
      <c r="AJ12" s="52"/>
      <c r="AK12" s="52"/>
      <c r="AL12" s="52"/>
      <c r="AM12" s="52"/>
      <c r="AN12" s="52"/>
      <c r="AO12" s="52"/>
      <c r="AP12" s="39"/>
      <c r="AQ12" s="39"/>
      <c r="AR12" s="919"/>
      <c r="AS12" s="39"/>
      <c r="AT12" s="39"/>
      <c r="AU12" s="39"/>
      <c r="AV12" s="39"/>
      <c r="AW12" s="52"/>
      <c r="AX12" s="52"/>
      <c r="AY12" s="919"/>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920"/>
      <c r="CB12" s="52"/>
      <c r="CC12" s="52"/>
      <c r="CD12" s="39"/>
      <c r="CE12" s="39"/>
      <c r="CF12" s="39"/>
      <c r="CG12" s="39"/>
      <c r="CH12" s="919"/>
      <c r="CI12" s="39"/>
      <c r="CJ12" s="39"/>
      <c r="CK12" s="52"/>
      <c r="CL12" s="52"/>
      <c r="CM12" s="52"/>
      <c r="CN12" s="52"/>
      <c r="CO12" s="52"/>
      <c r="CP12" s="52"/>
      <c r="CQ12" s="52"/>
      <c r="CR12" s="52"/>
      <c r="CS12" s="971" t="s">
        <v>274</v>
      </c>
      <c r="CT12" s="971"/>
      <c r="CU12" s="52"/>
      <c r="CV12" s="52"/>
      <c r="CW12" s="52"/>
      <c r="CX12" s="52"/>
      <c r="CY12" s="52"/>
      <c r="CZ12" s="52"/>
      <c r="DA12" s="52"/>
      <c r="DB12" s="39"/>
      <c r="DC12" s="39"/>
      <c r="DD12" s="919"/>
      <c r="DF12" s="39"/>
      <c r="DG12" s="39"/>
      <c r="DH12" s="39"/>
      <c r="DI12" s="52"/>
      <c r="DJ12" s="52"/>
      <c r="DK12" s="919"/>
      <c r="DL12" s="52"/>
      <c r="DM12" s="52"/>
      <c r="DN12" s="52"/>
      <c r="DO12" s="52"/>
      <c r="DP12" s="52"/>
      <c r="DQ12" s="52"/>
      <c r="DR12" s="52"/>
      <c r="DS12" s="52"/>
      <c r="DT12" s="52"/>
      <c r="DU12" s="52"/>
      <c r="DV12" s="52"/>
      <c r="DW12" s="52"/>
      <c r="DX12" s="52"/>
      <c r="DY12" s="58"/>
      <c r="DZ12" s="58"/>
    </row>
    <row r="13" spans="1:131" s="56" customFormat="1" ht="17.100000000000001" customHeight="1">
      <c r="A13" s="52"/>
      <c r="B13" s="52"/>
      <c r="C13" s="52"/>
      <c r="E13" s="52"/>
      <c r="F13" s="52"/>
      <c r="G13" s="52"/>
      <c r="H13" s="920" t="e">
        <f ca="1">IF(OR(E18="",M18=""),"",IF(E18&gt;M18,E32,N17))</f>
        <v>#N/A</v>
      </c>
      <c r="I13" s="52"/>
      <c r="J13" s="52"/>
      <c r="K13" s="52"/>
      <c r="L13" s="52"/>
      <c r="M13" s="52"/>
      <c r="N13" s="52"/>
      <c r="O13" s="52"/>
      <c r="P13" s="52"/>
      <c r="Q13" s="52"/>
      <c r="R13" s="52"/>
      <c r="S13" s="52"/>
      <c r="T13" s="52"/>
      <c r="U13" s="52"/>
      <c r="V13" s="919"/>
      <c r="W13" s="52"/>
      <c r="X13" s="52"/>
      <c r="Y13" s="52"/>
      <c r="Z13" s="919" t="e">
        <f ca="1">IF(OR(U18="",AC18=""),"",IF(U18&gt;AC18,U32,AC32))</f>
        <v>#N/A</v>
      </c>
      <c r="AA13" s="52"/>
      <c r="AB13" s="52"/>
      <c r="AC13" s="52"/>
      <c r="AD13" s="52"/>
      <c r="AE13" s="52"/>
      <c r="AF13" s="52"/>
      <c r="AG13" s="52"/>
      <c r="AH13" s="52"/>
      <c r="AI13" s="52"/>
      <c r="AJ13" s="52"/>
      <c r="AK13" s="52"/>
      <c r="AL13" s="52"/>
      <c r="AM13" s="52"/>
      <c r="AN13" s="920" t="e">
        <f ca="1">IF(OR(AK18="",AS18=""),"",IF(AK18&gt;AS18,AK32,AS32))</f>
        <v>#N/A</v>
      </c>
      <c r="AO13" s="52"/>
      <c r="AP13" s="52"/>
      <c r="AQ13" s="52"/>
      <c r="AR13" s="919"/>
      <c r="AS13" s="52"/>
      <c r="AT13" s="52"/>
      <c r="AU13" s="52"/>
      <c r="AV13" s="52"/>
      <c r="AW13" s="52"/>
      <c r="AX13" s="52"/>
      <c r="AY13" s="52"/>
      <c r="AZ13" s="52"/>
      <c r="BA13" s="52"/>
      <c r="BB13" s="52"/>
      <c r="BC13" s="52"/>
      <c r="BD13" s="52"/>
      <c r="BE13" s="52"/>
      <c r="BF13" s="919" t="e">
        <f ca="1">IF(OR(BA18="",BI18=""),"",IF(BA18&gt;BI18,BA32,BI32))</f>
        <v>#N/A</v>
      </c>
      <c r="BG13" s="52"/>
      <c r="BH13" s="52"/>
      <c r="BI13" s="52"/>
      <c r="BJ13" s="52"/>
      <c r="BK13" s="52"/>
      <c r="BL13" s="52"/>
      <c r="BM13" s="52"/>
      <c r="BN13" s="52"/>
      <c r="BO13" s="52"/>
      <c r="BP13" s="52"/>
      <c r="BQ13" s="52"/>
      <c r="BR13" s="52"/>
      <c r="BS13" s="52"/>
      <c r="BT13" s="920" t="e">
        <f ca="1">IF(OR(BQ18="",BY18=""),"",IF(BQ18&gt;BY18,BP17,BZ17))</f>
        <v>#N/A</v>
      </c>
      <c r="BU13" s="52"/>
      <c r="BV13" s="52"/>
      <c r="BW13" s="52"/>
      <c r="BX13" s="52"/>
      <c r="BY13" s="52"/>
      <c r="BZ13" s="52"/>
      <c r="CA13" s="52"/>
      <c r="CB13" s="52"/>
      <c r="CC13" s="52"/>
      <c r="CD13" s="52"/>
      <c r="CE13" s="52"/>
      <c r="CF13" s="52"/>
      <c r="CG13" s="52"/>
      <c r="CH13" s="919"/>
      <c r="CI13" s="52"/>
      <c r="CJ13" s="52"/>
      <c r="CK13" s="52"/>
      <c r="CL13" s="919" t="e">
        <f ca="1">IF(OR(CG18="",CO18=""),"",IF(CG18&gt;CO18,CF17,CP17))</f>
        <v>#N/A</v>
      </c>
      <c r="CM13" s="52"/>
      <c r="CN13" s="52"/>
      <c r="CO13" s="52"/>
      <c r="CP13" s="52"/>
      <c r="CQ13" s="52"/>
      <c r="CR13" s="52"/>
      <c r="CS13" s="52"/>
      <c r="CT13" s="52"/>
      <c r="CU13" s="52"/>
      <c r="CV13" s="52"/>
      <c r="CW13" s="52"/>
      <c r="CX13" s="52"/>
      <c r="CY13" s="52"/>
      <c r="CZ13" s="920" t="e">
        <f ca="1">IF(OR(CW18="",DE18=""),"",IF(CW18&gt;DE18,CV17,DF17))</f>
        <v>#N/A</v>
      </c>
      <c r="DA13" s="52"/>
      <c r="DB13" s="52"/>
      <c r="DC13" s="52"/>
      <c r="DD13" s="919"/>
      <c r="DE13" s="52"/>
      <c r="DF13" s="52"/>
      <c r="DG13" s="52"/>
      <c r="DH13" s="52"/>
      <c r="DI13" s="52"/>
      <c r="DJ13" s="52"/>
      <c r="DK13" s="52"/>
      <c r="DL13" s="52"/>
      <c r="DM13" s="52"/>
      <c r="DN13" s="52"/>
      <c r="DO13" s="52"/>
      <c r="DP13" s="52"/>
      <c r="DQ13" s="52"/>
      <c r="DR13" s="919" t="e">
        <f ca="1">IF(OR(DM18="",DU18=""),"",IF(DM18&gt;DU18,DL17,DV17))</f>
        <v>#N/A</v>
      </c>
      <c r="DS13" s="52"/>
      <c r="DT13" s="52"/>
      <c r="DU13" s="52"/>
      <c r="DV13" s="52"/>
      <c r="DW13" s="52"/>
      <c r="DX13" s="52"/>
      <c r="DY13" s="58"/>
      <c r="DZ13" s="58"/>
    </row>
    <row r="14" spans="1:131" s="52" customFormat="1" ht="17.100000000000001" customHeight="1">
      <c r="G14" s="47"/>
      <c r="H14" s="920"/>
      <c r="I14" s="39" t="e">
        <f ca="1">IF(ISBLANK(VLOOKUP(Q15,INDIRECT(CONCATENATE(MID(Q15,1,1),"トーナメント得点")),3,FALSE)),"",VLOOKUP(Q15,INDIRECT(CONCATENATE(MID(Q15,1,1),"トーナメント得点")),3,FALSE))</f>
        <v>#N/A</v>
      </c>
      <c r="W14" s="48"/>
      <c r="Y14" s="39" t="e">
        <f ca="1">IF(ISBLANK(VLOOKUP(Q15,INDIRECT(CONCATENATE(MID(Q15,1,1),"トーナメント得点")),6,FALSE)),"",VLOOKUP(Q15,INDIRECT(CONCATENATE(MID(Q15,1,1),"トーナメント得点")),6,FALSE))</f>
        <v>#N/A</v>
      </c>
      <c r="Z14" s="919"/>
      <c r="AM14" s="47"/>
      <c r="AN14" s="920"/>
      <c r="AO14" s="39" t="e">
        <f ca="1">IF(ISBLANK(VLOOKUP(AW15,INDIRECT(CONCATENATE(MID(AW15,1,1),"トーナメント得点")),3,FALSE)),"",VLOOKUP(AW15,INDIRECT(CONCATENATE(MID(AW15,1,1),"トーナメント得点")),3,FALSE))</f>
        <v>#N/A</v>
      </c>
      <c r="BC14" s="48"/>
      <c r="BE14" s="39" t="e">
        <f ca="1">IF(ISBLANK(VLOOKUP(AW15,INDIRECT(CONCATENATE(MID(AW15,1,1),"トーナメント得点")),6,FALSE)),"",VLOOKUP(AW15,INDIRECT(CONCATENATE(MID(AW15,1,1),"トーナメント得点")),6,FALSE))</f>
        <v>#N/A</v>
      </c>
      <c r="BF14" s="919"/>
      <c r="BS14" s="47"/>
      <c r="BT14" s="920"/>
      <c r="BU14" s="39" t="e">
        <f ca="1">IF(ISBLANK(VLOOKUP(CC15,INDIRECT(CONCATENATE(MID(CC15,1,1),"トーナメント得点")),3,FALSE)),"",VLOOKUP(CC15,INDIRECT(CONCATENATE(MID(CC15,1,1),"トーナメント得点")),3,FALSE))</f>
        <v>#N/A</v>
      </c>
      <c r="CI14" s="48"/>
      <c r="CK14" s="39" t="e">
        <f ca="1">IF(ISBLANK(VLOOKUP(CC15,INDIRECT(CONCATENATE(MID(CC15,1,1),"トーナメント得点")),6,FALSE)),"",VLOOKUP(CC15,INDIRECT(CONCATENATE(MID(CC15,1,1),"トーナメント得点")),6,FALSE))</f>
        <v>#N/A</v>
      </c>
      <c r="CL14" s="919"/>
      <c r="CY14" s="47"/>
      <c r="CZ14" s="920"/>
      <c r="DA14" s="39" t="e">
        <f ca="1">IF(ISBLANK(VLOOKUP(DI15,INDIRECT(CONCATENATE(MID(DI15,1,1),"トーナメント得点")),3,FALSE)),"",VLOOKUP(DI15,INDIRECT(CONCATENATE(MID(DI15,1,1),"トーナメント得点")),3,FALSE))</f>
        <v>#N/A</v>
      </c>
      <c r="DO14" s="48"/>
      <c r="DQ14" s="39" t="e">
        <f ca="1">IF(ISBLANK(VLOOKUP(DI15,INDIRECT(CONCATENATE(MID(DI15,1,1),"トーナメント得点")),6,FALSE)),"",VLOOKUP(DI15,INDIRECT(CONCATENATE(MID(DI15,1,1),"トーナメント得点")),6,FALSE))</f>
        <v>#N/A</v>
      </c>
      <c r="DR14" s="919"/>
    </row>
    <row r="15" spans="1:131" s="52" customFormat="1" ht="17.100000000000001" customHeight="1">
      <c r="B15" s="56"/>
      <c r="G15" s="47"/>
      <c r="H15" s="920"/>
      <c r="I15" s="47"/>
      <c r="Q15" s="2" t="s">
        <v>207</v>
      </c>
      <c r="R15" s="56"/>
      <c r="W15" s="48"/>
      <c r="Y15" s="48"/>
      <c r="Z15" s="919"/>
      <c r="AH15" s="56"/>
      <c r="AM15" s="47"/>
      <c r="AN15" s="920"/>
      <c r="AO15" s="47"/>
      <c r="AW15" s="2" t="s">
        <v>208</v>
      </c>
      <c r="AX15" s="56"/>
      <c r="BC15" s="48"/>
      <c r="BE15" s="48"/>
      <c r="BF15" s="919"/>
      <c r="BN15" s="56"/>
      <c r="BS15" s="47"/>
      <c r="BT15" s="920"/>
      <c r="BU15" s="47"/>
      <c r="CC15" s="2" t="s">
        <v>275</v>
      </c>
      <c r="CD15" s="56"/>
      <c r="CI15" s="48"/>
      <c r="CK15" s="48"/>
      <c r="CL15" s="919"/>
      <c r="CT15" s="56"/>
      <c r="CY15" s="47"/>
      <c r="CZ15" s="920"/>
      <c r="DA15" s="47"/>
      <c r="DI15" s="2" t="s">
        <v>276</v>
      </c>
      <c r="DJ15" s="56"/>
      <c r="DO15" s="48"/>
      <c r="DQ15" s="48"/>
      <c r="DR15" s="919"/>
    </row>
    <row r="16" spans="1:131" s="52" customFormat="1" ht="17.100000000000001" customHeight="1">
      <c r="F16" s="39"/>
      <c r="G16" s="39"/>
      <c r="H16" s="920"/>
      <c r="I16" s="39"/>
      <c r="J16" s="39"/>
      <c r="K16" s="39"/>
      <c r="L16" s="39"/>
      <c r="V16" s="39"/>
      <c r="W16" s="39"/>
      <c r="X16" s="39"/>
      <c r="Y16" s="39"/>
      <c r="Z16" s="919"/>
      <c r="AA16" s="39"/>
      <c r="AB16" s="39"/>
      <c r="AL16" s="39"/>
      <c r="AM16" s="39"/>
      <c r="AN16" s="920"/>
      <c r="AO16" s="39"/>
      <c r="AP16" s="39"/>
      <c r="AQ16" s="39"/>
      <c r="AR16" s="39"/>
      <c r="BB16" s="39"/>
      <c r="BC16" s="39"/>
      <c r="BD16" s="39"/>
      <c r="BE16" s="39"/>
      <c r="BF16" s="919"/>
      <c r="BG16" s="39"/>
      <c r="BH16" s="39"/>
      <c r="BR16" s="39"/>
      <c r="BS16" s="39"/>
      <c r="BT16" s="920"/>
      <c r="BU16" s="39"/>
      <c r="BV16" s="39"/>
      <c r="BW16" s="39"/>
      <c r="BX16" s="39"/>
      <c r="CH16" s="39"/>
      <c r="CI16" s="39"/>
      <c r="CJ16" s="39"/>
      <c r="CK16" s="39"/>
      <c r="CL16" s="919"/>
      <c r="CM16" s="39"/>
      <c r="CN16" s="39"/>
      <c r="CX16" s="39"/>
      <c r="CY16" s="39"/>
      <c r="CZ16" s="920"/>
      <c r="DA16" s="39"/>
      <c r="DB16" s="39"/>
      <c r="DC16" s="39"/>
      <c r="DD16" s="39"/>
      <c r="DN16" s="39"/>
      <c r="DO16" s="39"/>
      <c r="DP16" s="39"/>
      <c r="DQ16" s="39"/>
      <c r="DR16" s="919"/>
      <c r="DS16" s="39"/>
      <c r="DT16" s="39"/>
    </row>
    <row r="17" spans="2:135" s="52" customFormat="1" ht="17.100000000000001" customHeight="1">
      <c r="D17" s="920"/>
      <c r="F17" s="39"/>
      <c r="G17" s="39"/>
      <c r="H17" s="920"/>
      <c r="I17" s="39"/>
      <c r="J17" s="39"/>
      <c r="K17" s="39"/>
      <c r="L17" s="39"/>
      <c r="N17" s="919" t="e">
        <f ca="1">IF(OR(K22="",O22=""),"",IF(K22&gt;O22,K32,O32))</f>
        <v>#N/A</v>
      </c>
      <c r="R17" s="47"/>
      <c r="T17" s="920"/>
      <c r="V17" s="39"/>
      <c r="W17" s="39"/>
      <c r="X17" s="39"/>
      <c r="Y17" s="39"/>
      <c r="Z17" s="919"/>
      <c r="AA17" s="39"/>
      <c r="AB17" s="39"/>
      <c r="AD17" s="919"/>
      <c r="AJ17" s="920"/>
      <c r="AL17" s="39"/>
      <c r="AM17" s="39"/>
      <c r="AN17" s="920"/>
      <c r="AO17" s="39"/>
      <c r="AP17" s="39"/>
      <c r="AQ17" s="39"/>
      <c r="AR17" s="39"/>
      <c r="AT17" s="919"/>
      <c r="AX17" s="47"/>
      <c r="AZ17" s="920"/>
      <c r="BB17" s="39"/>
      <c r="BC17" s="39"/>
      <c r="BD17" s="39"/>
      <c r="BE17" s="39"/>
      <c r="BF17" s="919"/>
      <c r="BG17" s="39"/>
      <c r="BH17" s="39"/>
      <c r="BJ17" s="919"/>
      <c r="BP17" s="920" t="e">
        <f ca="1">IF(OR(BO22="",BS22=""),"",IF(BO22&gt;BS22,BO32,BS32))</f>
        <v>#N/A</v>
      </c>
      <c r="BR17" s="39"/>
      <c r="BS17" s="39"/>
      <c r="BT17" s="920"/>
      <c r="BU17" s="39"/>
      <c r="BV17" s="39"/>
      <c r="BW17" s="39"/>
      <c r="BX17" s="39"/>
      <c r="BZ17" s="919" t="e">
        <f ca="1">IF(OR(BW22="",CA22=""),"",IF(BW22&gt;CA22,BW32,CA32))</f>
        <v>#N/A</v>
      </c>
      <c r="CD17" s="47"/>
      <c r="CF17" s="920" t="e">
        <f ca="1">IF(OR(CE22="",CI22=""),"",IF(CE22&gt;CI22,CE32,CI32))</f>
        <v>#N/A</v>
      </c>
      <c r="CH17" s="39"/>
      <c r="CI17" s="39"/>
      <c r="CJ17" s="39"/>
      <c r="CK17" s="39"/>
      <c r="CL17" s="919"/>
      <c r="CM17" s="39"/>
      <c r="CN17" s="39"/>
      <c r="CP17" s="919" t="e">
        <f ca="1">IF(OR(CM22="",CQ22=""),"",IF(CM22&gt;CQ22,CM32,CR21))</f>
        <v>#N/A</v>
      </c>
      <c r="CR17" s="48"/>
      <c r="CV17" s="919" t="e">
        <f ca="1">IF(OR(CU22="",CY22=""),"",IF(CU22&gt;CY22,CU32,CY32))</f>
        <v>#N/A</v>
      </c>
      <c r="CX17" s="39"/>
      <c r="CY17" s="39"/>
      <c r="CZ17" s="920"/>
      <c r="DA17" s="39"/>
      <c r="DB17" s="39"/>
      <c r="DC17" s="39"/>
      <c r="DD17" s="39"/>
      <c r="DF17" s="919" t="e">
        <f ca="1">IF(OR(DC22="",DG22=""),"",IF(DC22&gt;DG22,DC32,DG32))</f>
        <v>#N/A</v>
      </c>
      <c r="DJ17" s="47"/>
      <c r="DL17" s="920" t="e">
        <f ca="1">IF(OR(DK22="",DO22=""),"",IF(DK22&gt;DO22,DK32,DO32))</f>
        <v>#N/A</v>
      </c>
      <c r="DN17" s="39"/>
      <c r="DO17" s="39"/>
      <c r="DP17" s="39"/>
      <c r="DQ17" s="39"/>
      <c r="DR17" s="919"/>
      <c r="DS17" s="39"/>
      <c r="DT17" s="39"/>
      <c r="DV17" s="919" t="e">
        <f ca="1">IF(OR(DS22="",DW22=""),"",IF(DS22&gt;DW22,DS32,DX21))</f>
        <v>#N/A</v>
      </c>
      <c r="DX17" s="48"/>
    </row>
    <row r="18" spans="2:135" s="52" customFormat="1" ht="17.100000000000001" customHeight="1">
      <c r="D18" s="920"/>
      <c r="E18" s="39" t="e">
        <f ca="1">IF(ISBLANK(VLOOKUP(I19,INDIRECT(CONCATENATE(MID(I19,1,1),"トーナメント得点")),3,FALSE)),"",VLOOKUP(I19,INDIRECT(CONCATENATE(MID(I19,1,1),"トーナメント得点")),3,FALSE))</f>
        <v>#N/A</v>
      </c>
      <c r="G18" s="61"/>
      <c r="I18" s="47"/>
      <c r="M18" s="39" t="e">
        <f ca="1">IF(ISBLANK(VLOOKUP(I19,INDIRECT(CONCATENATE(MID(I19,1,1),"トーナメント得点")),6,FALSE)),"",VLOOKUP(I19,INDIRECT(CONCATENATE(MID(I19,1,1),"トーナメント得点")),6,FALSE))</f>
        <v>#N/A</v>
      </c>
      <c r="N18" s="919"/>
      <c r="R18" s="47"/>
      <c r="T18" s="920"/>
      <c r="U18" s="39" t="e">
        <f ca="1">IF(ISBLANK(VLOOKUP(Y19,INDIRECT(CONCATENATE(MID(Y19,1,1),"トーナメント得点")),3,FALSE)),"",VLOOKUP(Y19,INDIRECT(CONCATENATE(MID(Y19,1,1),"トーナメント得点")),3,FALSE))</f>
        <v>#N/A</v>
      </c>
      <c r="W18" s="61"/>
      <c r="Y18" s="47"/>
      <c r="AC18" s="39" t="e">
        <f ca="1">IF(ISBLANK(VLOOKUP(Y19,INDIRECT(CONCATENATE(MID(Y19,1,1),"トーナメント得点")),6,FALSE)),"",VLOOKUP(Y19,INDIRECT(CONCATENATE(MID(Y19,1,1),"トーナメント得点")),6,FALSE))</f>
        <v>#N/A</v>
      </c>
      <c r="AD18" s="919"/>
      <c r="AJ18" s="920"/>
      <c r="AK18" s="39" t="e">
        <f ca="1">IF(ISBLANK(VLOOKUP(AO19,INDIRECT(CONCATENATE(MID(AO19,1,1),"トーナメント得点")),3,FALSE)),"",VLOOKUP(AO19,INDIRECT(CONCATENATE(MID(AO19,1,1),"トーナメント得点")),3,FALSE))</f>
        <v>#N/A</v>
      </c>
      <c r="AM18" s="61"/>
      <c r="AO18" s="47"/>
      <c r="AS18" s="39" t="e">
        <f ca="1">IF(ISBLANK(VLOOKUP(AO19,INDIRECT(CONCATENATE(MID(AO19,1,1),"トーナメント得点")),6,FALSE)),"",VLOOKUP(AO19,INDIRECT(CONCATENATE(MID(AO19,1,1),"トーナメント得点")),6,FALSE))</f>
        <v>#N/A</v>
      </c>
      <c r="AT18" s="919"/>
      <c r="AX18" s="47"/>
      <c r="AZ18" s="920"/>
      <c r="BA18" s="39" t="e">
        <f ca="1">IF(ISBLANK(VLOOKUP(BE19,INDIRECT(CONCATENATE(MID(BE19,1,1),"トーナメント得点")),3,FALSE)),"",VLOOKUP(BE19,INDIRECT(CONCATENATE(MID(BE19,1,1),"トーナメント得点")),3,FALSE))</f>
        <v>#N/A</v>
      </c>
      <c r="BC18" s="61"/>
      <c r="BE18" s="47"/>
      <c r="BI18" s="39" t="e">
        <f ca="1">IF(ISBLANK(VLOOKUP(BE19,INDIRECT(CONCATENATE(MID(BE19,1,1),"トーナメント得点")),6,FALSE)),"",VLOOKUP(BE19,INDIRECT(CONCATENATE(MID(BE19,1,1),"トーナメント得点")),6,FALSE))</f>
        <v>#N/A</v>
      </c>
      <c r="BJ18" s="919"/>
      <c r="BP18" s="920"/>
      <c r="BQ18" s="39" t="e">
        <f ca="1">IF(ISBLANK(VLOOKUP(BU19,INDIRECT(CONCATENATE(MID(BU19,1,1),"トーナメント得点")),3,FALSE)),"",VLOOKUP(BU19,INDIRECT(CONCATENATE(MID(BU19,1,1),"トーナメント得点")),3,FALSE))</f>
        <v>#N/A</v>
      </c>
      <c r="BS18" s="61"/>
      <c r="BU18" s="47"/>
      <c r="BY18" s="39" t="e">
        <f ca="1">IF(ISBLANK(VLOOKUP(BU19,INDIRECT(CONCATENATE(MID(BU19,1,1),"トーナメント得点")),6,FALSE)),"",VLOOKUP(BU19,INDIRECT(CONCATENATE(MID(BU19,1,1),"トーナメント得点")),6,FALSE))</f>
        <v>#N/A</v>
      </c>
      <c r="BZ18" s="919"/>
      <c r="CD18" s="47"/>
      <c r="CF18" s="920"/>
      <c r="CG18" s="39" t="e">
        <f ca="1">IF(ISBLANK(VLOOKUP(CK19,INDIRECT(CONCATENATE(MID(CK19,1,1),"トーナメント得点")),3,FALSE)),"",VLOOKUP(CK19,INDIRECT(CONCATENATE(MID(CK19,1,1),"トーナメント得点")),3,FALSE))</f>
        <v>#N/A</v>
      </c>
      <c r="CI18" s="61"/>
      <c r="CK18" s="47"/>
      <c r="CO18" s="39" t="e">
        <f ca="1">IF(ISBLANK(VLOOKUP(CK19,INDIRECT(CONCATENATE(MID(CK19,1,1),"トーナメント得点")),6,FALSE)),"",VLOOKUP(CK19,INDIRECT(CONCATENATE(MID(CK19,1,1),"トーナメント得点")),6,FALSE))</f>
        <v>#N/A</v>
      </c>
      <c r="CP18" s="919"/>
      <c r="CR18" s="48"/>
      <c r="CV18" s="919"/>
      <c r="CW18" s="39" t="e">
        <f ca="1">IF(ISBLANK(VLOOKUP(DA19,INDIRECT(CONCATENATE(MID(DA19,1,1),"トーナメント得点")),3,FALSE)),"",VLOOKUP(DA19,INDIRECT(CONCATENATE(MID(DA19,1,1),"トーナメント得点")),3,FALSE))</f>
        <v>#N/A</v>
      </c>
      <c r="CY18" s="61"/>
      <c r="DA18" s="47"/>
      <c r="DE18" s="39" t="e">
        <f ca="1">IF(ISBLANK(VLOOKUP(DA19,INDIRECT(CONCATENATE(MID(DA19,1,1),"トーナメント得点")),6,FALSE)),"",VLOOKUP(DA19,INDIRECT(CONCATENATE(MID(DA19,1,1),"トーナメント得点")),6,FALSE))</f>
        <v>#N/A</v>
      </c>
      <c r="DF18" s="919"/>
      <c r="DJ18" s="47"/>
      <c r="DL18" s="920"/>
      <c r="DM18" s="39" t="e">
        <f ca="1">IF(ISBLANK(VLOOKUP(DQ19,INDIRECT(CONCATENATE(MID(DQ19,1,1),"トーナメント得点")),3,FALSE)),"",VLOOKUP(DQ19,INDIRECT(CONCATENATE(MID(DQ19,1,1),"トーナメント得点")),3,FALSE))</f>
        <v>#N/A</v>
      </c>
      <c r="DO18" s="61"/>
      <c r="DQ18" s="47"/>
      <c r="DU18" s="39" t="e">
        <f ca="1">IF(ISBLANK(VLOOKUP(DQ19,INDIRECT(CONCATENATE(MID(DQ19,1,1),"トーナメント得点")),6,FALSE)),"",VLOOKUP(DQ19,INDIRECT(CONCATENATE(MID(DQ19,1,1),"トーナメント得点")),6,FALSE))</f>
        <v>#N/A</v>
      </c>
      <c r="DV18" s="919"/>
      <c r="DX18" s="48"/>
    </row>
    <row r="19" spans="2:135" s="52" customFormat="1" ht="17.100000000000001" customHeight="1">
      <c r="B19" s="47"/>
      <c r="D19" s="920"/>
      <c r="H19" s="48"/>
      <c r="I19" s="1" t="s">
        <v>87</v>
      </c>
      <c r="J19" s="47"/>
      <c r="N19" s="919"/>
      <c r="P19" s="48"/>
      <c r="R19" s="47"/>
      <c r="T19" s="920"/>
      <c r="V19" s="48"/>
      <c r="X19" s="47"/>
      <c r="Y19" s="1" t="s">
        <v>206</v>
      </c>
      <c r="AB19" s="48"/>
      <c r="AD19" s="919"/>
      <c r="AF19" s="48"/>
      <c r="AH19" s="47"/>
      <c r="AJ19" s="920"/>
      <c r="AN19" s="48"/>
      <c r="AO19" s="1" t="s">
        <v>201</v>
      </c>
      <c r="AP19" s="47"/>
      <c r="AT19" s="919"/>
      <c r="AV19" s="48"/>
      <c r="AX19" s="47"/>
      <c r="AZ19" s="920"/>
      <c r="BB19" s="48"/>
      <c r="BD19" s="47"/>
      <c r="BE19" s="1" t="s">
        <v>203</v>
      </c>
      <c r="BH19" s="48"/>
      <c r="BJ19" s="919"/>
      <c r="BL19" s="48"/>
      <c r="BN19" s="47"/>
      <c r="BP19" s="920"/>
      <c r="BT19" s="48"/>
      <c r="BU19" s="1" t="s">
        <v>277</v>
      </c>
      <c r="BV19" s="47"/>
      <c r="BZ19" s="919"/>
      <c r="CB19" s="48"/>
      <c r="CD19" s="47"/>
      <c r="CF19" s="920"/>
      <c r="CH19" s="48"/>
      <c r="CJ19" s="47"/>
      <c r="CK19" s="1" t="s">
        <v>278</v>
      </c>
      <c r="CN19" s="48"/>
      <c r="CP19" s="919"/>
      <c r="CR19" s="48"/>
      <c r="CT19" s="47"/>
      <c r="CV19" s="919"/>
      <c r="CZ19" s="48"/>
      <c r="DA19" s="1" t="s">
        <v>279</v>
      </c>
      <c r="DB19" s="47"/>
      <c r="DF19" s="919"/>
      <c r="DH19" s="48"/>
      <c r="DJ19" s="47"/>
      <c r="DL19" s="920"/>
      <c r="DN19" s="48"/>
      <c r="DP19" s="47"/>
      <c r="DQ19" s="1" t="s">
        <v>280</v>
      </c>
      <c r="DT19" s="48"/>
      <c r="DV19" s="919"/>
      <c r="DX19" s="48"/>
      <c r="DZ19" s="48"/>
    </row>
    <row r="20" spans="2:135" s="52" customFormat="1" ht="17.100000000000001" customHeight="1">
      <c r="B20" s="63"/>
      <c r="D20" s="920"/>
      <c r="H20" s="63"/>
      <c r="J20" s="63"/>
      <c r="N20" s="919"/>
      <c r="P20" s="63"/>
      <c r="R20" s="63"/>
      <c r="T20" s="920"/>
      <c r="V20" s="48"/>
      <c r="X20" s="63"/>
      <c r="AB20" s="48"/>
      <c r="AD20" s="919"/>
      <c r="AF20" s="63"/>
      <c r="AH20" s="63"/>
      <c r="AJ20" s="920"/>
      <c r="AN20" s="63"/>
      <c r="AP20" s="63"/>
      <c r="AT20" s="919"/>
      <c r="AV20" s="63"/>
      <c r="AX20" s="63"/>
      <c r="AZ20" s="920"/>
      <c r="BB20" s="48"/>
      <c r="BD20" s="63"/>
      <c r="BH20" s="48"/>
      <c r="BJ20" s="919"/>
      <c r="BL20" s="63"/>
      <c r="BN20" s="63"/>
      <c r="BP20" s="920"/>
      <c r="BT20" s="63"/>
      <c r="BV20" s="63"/>
      <c r="BZ20" s="919"/>
      <c r="CB20" s="63"/>
      <c r="CD20" s="63"/>
      <c r="CF20" s="920"/>
      <c r="CH20" s="48"/>
      <c r="CJ20" s="63"/>
      <c r="CN20" s="48"/>
      <c r="CP20" s="919"/>
      <c r="CR20" s="48"/>
      <c r="CT20" s="63"/>
      <c r="CV20" s="919"/>
      <c r="CZ20" s="63"/>
      <c r="DB20" s="63"/>
      <c r="DF20" s="919"/>
      <c r="DH20" s="63"/>
      <c r="DJ20" s="63"/>
      <c r="DL20" s="920"/>
      <c r="DN20" s="48"/>
      <c r="DP20" s="63"/>
      <c r="DT20" s="48"/>
      <c r="DV20" s="919"/>
      <c r="DX20" s="48"/>
      <c r="DZ20" s="48"/>
    </row>
    <row r="21" spans="2:135" s="52" customFormat="1" ht="17.100000000000001" customHeight="1">
      <c r="B21" s="920" t="str">
        <f>IF(OR(B26="",D26=""),"",IF(B26&gt;D26,B32,D32))</f>
        <v/>
      </c>
      <c r="D21" s="920"/>
      <c r="H21" s="919" t="str">
        <f>IF(OR(F26="",H26=""),"",IF(F26&gt;H26,F32,H32))</f>
        <v/>
      </c>
      <c r="J21" s="920" t="str">
        <f>IF(OR(J26="",L26=""),"",IF(J26&gt;L26,J32,L32))</f>
        <v/>
      </c>
      <c r="N21" s="919"/>
      <c r="P21" s="919" t="str">
        <f>IF(OR(N26="",P26=""),"",IF(N26&gt;P26,N32,P32))</f>
        <v/>
      </c>
      <c r="R21" s="920" t="str">
        <f>IF(OR(R26="",T26=""),"",IF(R26&gt;T26,R32,T32))</f>
        <v/>
      </c>
      <c r="T21" s="920"/>
      <c r="V21" s="48"/>
      <c r="X21" s="919" t="str">
        <f>IF(OR(V26="",X26=""),"",IF(V26&gt;X26,V32,X32))</f>
        <v/>
      </c>
      <c r="Z21" s="920" t="str">
        <f>IF(OR(Z26="",AB26=""),"",IF(Z26&gt;AB26,Z32,AB32))</f>
        <v/>
      </c>
      <c r="AB21" s="48"/>
      <c r="AD21" s="919"/>
      <c r="AF21" s="919" t="str">
        <f>IF(OR(AD26="",AF26=""),"",IF(AD26&gt;AF26,AD32,AF32))</f>
        <v/>
      </c>
      <c r="AH21" s="920" t="str">
        <f>IF(OR(AH26="",AJ26=""),"",IF(AH26&gt;AJ26,AH32,AJ32))</f>
        <v/>
      </c>
      <c r="AJ21" s="920"/>
      <c r="AN21" s="919" t="str">
        <f>IF(OR(AL26="",AN26=""),"",IF(AL26&gt;AN26,AL32,AN32))</f>
        <v/>
      </c>
      <c r="AP21" s="920" t="str">
        <f>IF(OR(AP26="",AR26=""),"",IF(AP26&gt;AR26,AP32,AR32))</f>
        <v/>
      </c>
      <c r="AT21" s="919"/>
      <c r="AV21" s="919" t="str">
        <f>IF(OR(AT26="",AV26=""),"",IF(AT26&gt;AV26,AT32,AV32))</f>
        <v/>
      </c>
      <c r="AX21" s="920" t="str">
        <f>IF(OR(AX26="",AZ26=""),"",IF(AX26&gt;AZ26,AX32,AZ32))</f>
        <v/>
      </c>
      <c r="AZ21" s="920"/>
      <c r="BB21" s="48"/>
      <c r="BD21" s="919" t="str">
        <f>IF(OR(BB26="",BD26=""),"",IF(BB26&gt;BD26,BB32,BD32))</f>
        <v/>
      </c>
      <c r="BF21" s="920" t="str">
        <f>IF(OR(BF26="",BH26=""),"",IF(BF26&gt;BH26,BF32,BH32))</f>
        <v/>
      </c>
      <c r="BH21" s="48"/>
      <c r="BJ21" s="919"/>
      <c r="BL21" s="919" t="str">
        <f>IF(OR(BJ26="",BL26=""),"",IF(BJ26&gt;BL26,BJ32,BL32))</f>
        <v/>
      </c>
      <c r="BN21" s="920" t="str">
        <f>IF(OR(BN26="",BP26=""),"",IF(BN26&gt;BP26,BN32,BP32))</f>
        <v/>
      </c>
      <c r="BP21" s="920"/>
      <c r="BT21" s="919" t="str">
        <f>IF(OR(BR26="",BT26=""),"",IF(BR26&gt;BT26,BR32,BT32))</f>
        <v/>
      </c>
      <c r="BV21" s="920" t="str">
        <f>IF(OR(BV26="",BX26=""),"",IF(BV26&gt;BX26,BV32,BX32))</f>
        <v/>
      </c>
      <c r="BZ21" s="919"/>
      <c r="CB21" s="919" t="str">
        <f>IF(OR(BZ26="",CB26=""),"",IF(BZ26&gt;CB26,CA32,CB32))</f>
        <v/>
      </c>
      <c r="CD21" s="920" t="str">
        <f>IF(OR(CD26="",CF26=""),"",IF(CD26&gt;CF26,CD32,CF32))</f>
        <v/>
      </c>
      <c r="CF21" s="920"/>
      <c r="CH21" s="48"/>
      <c r="CJ21" s="919" t="str">
        <f>IF(OR(CH26="",CJ26=""),"",IF(CH26&gt;CJ26,CH32,CJ32))</f>
        <v/>
      </c>
      <c r="CL21" s="920" t="str">
        <f>IF(OR(CL26="",CN26=""),"",IF(CL26&gt;CN26,CL32,CN32))</f>
        <v/>
      </c>
      <c r="CN21" s="48"/>
      <c r="CP21" s="919"/>
      <c r="CR21" s="919" t="e">
        <f ca="1">IF(OR(CP26="",CR26=""),"",IF(CP26&gt;CR26,CP32,CR32))</f>
        <v>#N/A</v>
      </c>
      <c r="CT21" s="920" t="str">
        <f>IF(OR(CT26="",CV26=""),"",IF(CT26&gt;CV26,CT32,CV32))</f>
        <v/>
      </c>
      <c r="CV21" s="919"/>
      <c r="CZ21" s="919" t="str">
        <f>IF(OR(CX26="",CZ26=""),"",IF(CX26&gt;CZ26,CX32,CZ32))</f>
        <v/>
      </c>
      <c r="DB21" s="920" t="str">
        <f>IF(OR(DB26="",DD26=""),"",IF(DB26&gt;DD26,DB32,DD32))</f>
        <v/>
      </c>
      <c r="DF21" s="919"/>
      <c r="DH21" s="919" t="str">
        <f>IF(OR(DF26="",DH26=""),"",IF(DF26&gt;DH26,DF32,DH32))</f>
        <v/>
      </c>
      <c r="DJ21" s="920" t="str">
        <f>IF(OR(DJ26="",DL26=""),"",IF(DJ26&gt;DL26,DJ32,DL32))</f>
        <v/>
      </c>
      <c r="DL21" s="920"/>
      <c r="DN21" s="48"/>
      <c r="DP21" s="919" t="str">
        <f>IF(OR(DN26="",DP26=""),"",IF(DN26&gt;DP26,DN32,DP32))</f>
        <v/>
      </c>
      <c r="DR21" s="920" t="str">
        <f>IF(OR(DR26="",DT26=""),"",IF(DR26&gt;DT26,DR32,DT32))</f>
        <v/>
      </c>
      <c r="DT21" s="48"/>
      <c r="DV21" s="919"/>
      <c r="DX21" s="919" t="e">
        <f ca="1">IF(OR(DV26="",DX26=""),"",IF(DV26&gt;DX26,DV32,DX32))</f>
        <v>#N/A</v>
      </c>
      <c r="DZ21" s="48"/>
    </row>
    <row r="22" spans="2:135" s="52" customFormat="1" ht="17.100000000000001" customHeight="1">
      <c r="B22" s="920"/>
      <c r="C22" s="39"/>
      <c r="D22" s="63"/>
      <c r="G22" s="39"/>
      <c r="H22" s="919"/>
      <c r="J22" s="920"/>
      <c r="K22" s="39" t="e">
        <f ca="1">IF(ISBLANK(VLOOKUP(M23,INDIRECT(CONCATENATE(MID(M23,1,1),"トーナメント得点")),3,FALSE)),"",VLOOKUP(M23,INDIRECT(CONCATENATE(MID(M23,1,1),"トーナメント得点")),3,FALSE))</f>
        <v>#N/A</v>
      </c>
      <c r="L22" s="63"/>
      <c r="O22" s="39" t="e">
        <f ca="1">IF(ISBLANK(VLOOKUP(M23,INDIRECT(CONCATENATE(MID(M23,1,1),"トーナメント得点")),6,FALSE)),"",VLOOKUP(M23,INDIRECT(CONCATENATE(MID(M23,1,1),"トーナメント得点")),6,FALSE))</f>
        <v>#N/A</v>
      </c>
      <c r="P22" s="919"/>
      <c r="R22" s="920"/>
      <c r="S22" s="39"/>
      <c r="T22" s="63"/>
      <c r="W22" s="39"/>
      <c r="X22" s="919"/>
      <c r="Z22" s="920"/>
      <c r="AA22" s="39"/>
      <c r="AB22" s="63"/>
      <c r="AE22" s="39"/>
      <c r="AF22" s="919"/>
      <c r="AH22" s="920"/>
      <c r="AI22" s="39"/>
      <c r="AJ22" s="63"/>
      <c r="AM22" s="39"/>
      <c r="AN22" s="919"/>
      <c r="AP22" s="920"/>
      <c r="AQ22" s="39"/>
      <c r="AR22" s="63"/>
      <c r="AU22" s="39"/>
      <c r="AV22" s="919"/>
      <c r="AX22" s="920"/>
      <c r="AY22" s="39"/>
      <c r="AZ22" s="63"/>
      <c r="BC22" s="39"/>
      <c r="BD22" s="919"/>
      <c r="BF22" s="920"/>
      <c r="BG22" s="39"/>
      <c r="BH22" s="63"/>
      <c r="BK22" s="39"/>
      <c r="BL22" s="919"/>
      <c r="BN22" s="920"/>
      <c r="BO22" s="39" t="e">
        <f ca="1">IF(ISBLANK(VLOOKUP(BQ23,INDIRECT(CONCATENATE(MID(BQ23,1,1),"トーナメント得点")),3,FALSE)),"",VLOOKUP(BQ23,INDIRECT(CONCATENATE(MID(BQ23,1,1),"トーナメント得点")),3,FALSE))</f>
        <v>#N/A</v>
      </c>
      <c r="BP22" s="63"/>
      <c r="BS22" s="39" t="e">
        <f ca="1">IF(ISBLANK(VLOOKUP(BQ23,INDIRECT(CONCATENATE(MID(BQ23,1,1),"トーナメント得点")),6,FALSE)),"",VLOOKUP(BQ23,INDIRECT(CONCATENATE(MID(BQ23,1,1),"トーナメント得点")),6,FALSE))</f>
        <v>#N/A</v>
      </c>
      <c r="BT22" s="919"/>
      <c r="BV22" s="920"/>
      <c r="BW22" s="39" t="e">
        <f ca="1">IF(ISBLANK(VLOOKUP(BY23,INDIRECT(CONCATENATE(MID(BY23,1,1),"トーナメント得点")),3,FALSE)),"",VLOOKUP(BY23,INDIRECT(CONCATENATE(MID(BY23,1,1),"トーナメント得点")),3,FALSE))</f>
        <v>#N/A</v>
      </c>
      <c r="BX22" s="63"/>
      <c r="CA22" s="39" t="e">
        <f ca="1">IF(ISBLANK(VLOOKUP(BY23,INDIRECT(CONCATENATE(MID(BY23,1,1),"トーナメント得点")),6,FALSE)),"",VLOOKUP(BY23,INDIRECT(CONCATENATE(MID(BY23,1,1),"トーナメント得点")),6,FALSE))</f>
        <v>#N/A</v>
      </c>
      <c r="CB22" s="919"/>
      <c r="CD22" s="920"/>
      <c r="CE22" s="39" t="e">
        <f ca="1">IF(ISBLANK(VLOOKUP(CG23,INDIRECT(CONCATENATE(MID(CG23,1,1),"トーナメント得点")),3,FALSE)),"",VLOOKUP(CG23,INDIRECT(CONCATENATE(MID(CG23,1,1),"トーナメント得点")),3,FALSE))</f>
        <v>#N/A</v>
      </c>
      <c r="CF22" s="63"/>
      <c r="CI22" s="39" t="e">
        <f ca="1">IF(ISBLANK(VLOOKUP(CG23,INDIRECT(CONCATENATE(MID(CG23,1,1),"トーナメント得点")),6,FALSE)),"",VLOOKUP(CG23,INDIRECT(CONCATENATE(MID(CG23,1,1),"トーナメント得点")),6,FALSE))</f>
        <v>#N/A</v>
      </c>
      <c r="CJ22" s="919"/>
      <c r="CL22" s="920"/>
      <c r="CM22" s="39" t="e">
        <f ca="1">IF(ISBLANK(VLOOKUP(CO23,INDIRECT(CONCATENATE(MID(CO23,1,1),"トーナメント得点")),3,FALSE)),"",VLOOKUP(CO23,INDIRECT(CONCATENATE(MID(CO23,1,1),"トーナメント得点")),3,FALSE))</f>
        <v>#N/A</v>
      </c>
      <c r="CN22" s="63"/>
      <c r="CQ22" s="39" t="e">
        <f ca="1">IF(ISBLANK(VLOOKUP(CO23,INDIRECT(CONCATENATE(MID(CO23,1,1),"トーナメント得点")),6,FALSE)),"",VLOOKUP(CO23,INDIRECT(CONCATENATE(MID(CO23,1,1),"トーナメント得点")),6,FALSE))</f>
        <v>#N/A</v>
      </c>
      <c r="CR22" s="919"/>
      <c r="CT22" s="920"/>
      <c r="CU22" s="39" t="e">
        <f ca="1">IF(ISBLANK(VLOOKUP(CW23,INDIRECT(CONCATENATE(MID(CW23,1,1),"トーナメント得点")),3,FALSE)),"",VLOOKUP(CW23,INDIRECT(CONCATENATE(MID(CW23,1,1),"トーナメント得点")),3,FALSE))</f>
        <v>#N/A</v>
      </c>
      <c r="CV22" s="63"/>
      <c r="CY22" s="39" t="e">
        <f ca="1">IF(ISBLANK(VLOOKUP(CW23,INDIRECT(CONCATENATE(MID(CW23,1,1),"トーナメント得点")),6,FALSE)),"",VLOOKUP(CW23,INDIRECT(CONCATENATE(MID(CW23,1,1),"トーナメント得点")),6,FALSE))</f>
        <v>#N/A</v>
      </c>
      <c r="CZ22" s="919"/>
      <c r="DB22" s="920"/>
      <c r="DC22" s="39" t="e">
        <f ca="1">IF(ISBLANK(VLOOKUP(DE23,INDIRECT(CONCATENATE(MID(DE23,1,1),"トーナメント得点")),3,FALSE)),"",VLOOKUP(DE23,INDIRECT(CONCATENATE(MID(DE23,1,1),"トーナメント得点")),3,FALSE))</f>
        <v>#N/A</v>
      </c>
      <c r="DD22" s="63"/>
      <c r="DG22" s="39" t="e">
        <f ca="1">IF(ISBLANK(VLOOKUP(DE23,INDIRECT(CONCATENATE(MID(DE23,1,1),"トーナメント得点")),6,FALSE)),"",VLOOKUP(DE23,INDIRECT(CONCATENATE(MID(DE23,1,1),"トーナメント得点")),6,FALSE))</f>
        <v>#N/A</v>
      </c>
      <c r="DH22" s="919"/>
      <c r="DJ22" s="920"/>
      <c r="DK22" s="39" t="e">
        <f ca="1">IF(ISBLANK(VLOOKUP(DM23,INDIRECT(CONCATENATE(MID(DM23,1,1),"トーナメント得点")),3,FALSE)),"",VLOOKUP(DM23,INDIRECT(CONCATENATE(MID(DM23,1,1),"トーナメント得点")),3,FALSE))</f>
        <v>#N/A</v>
      </c>
      <c r="DL22" s="63"/>
      <c r="DO22" s="39" t="e">
        <f ca="1">IF(ISBLANK(VLOOKUP(DM23,INDIRECT(CONCATENATE(MID(DM23,1,1),"トーナメント得点")),6,FALSE)),"",VLOOKUP(DM23,INDIRECT(CONCATENATE(MID(DM23,1,1),"トーナメント得点")),6,FALSE))</f>
        <v>#N/A</v>
      </c>
      <c r="DP22" s="919"/>
      <c r="DR22" s="920"/>
      <c r="DS22" s="39" t="e">
        <f ca="1">IF(ISBLANK(VLOOKUP(DU23,INDIRECT(CONCATENATE(MID(DU23,1,1),"トーナメント得点")),3,FALSE)),"",VLOOKUP(DU23,INDIRECT(CONCATENATE(MID(DU23,1,1),"トーナメント得点")),3,FALSE))</f>
        <v>#N/A</v>
      </c>
      <c r="DT22" s="63"/>
      <c r="DW22" s="39" t="e">
        <f ca="1">IF(ISBLANK(VLOOKUP(DU23,INDIRECT(CONCATENATE(MID(DU23,1,1),"トーナメント得点")),6,FALSE)),"",VLOOKUP(DU23,INDIRECT(CONCATENATE(MID(DU23,1,1),"トーナメント得点")),6,FALSE))</f>
        <v>#N/A</v>
      </c>
      <c r="DX22" s="919"/>
      <c r="DZ22" s="48"/>
    </row>
    <row r="23" spans="2:135" s="52" customFormat="1" ht="17.100000000000001" customHeight="1">
      <c r="B23" s="920"/>
      <c r="C23" s="64"/>
      <c r="D23" s="63"/>
      <c r="E23" s="62"/>
      <c r="H23" s="919"/>
      <c r="J23" s="920"/>
      <c r="M23" s="1" t="s">
        <v>14</v>
      </c>
      <c r="N23" s="63"/>
      <c r="P23" s="919"/>
      <c r="R23" s="920"/>
      <c r="S23" s="61"/>
      <c r="U23" s="62"/>
      <c r="V23" s="48"/>
      <c r="X23" s="919"/>
      <c r="Z23" s="920"/>
      <c r="AA23" s="61"/>
      <c r="AB23" s="63"/>
      <c r="AC23" s="1"/>
      <c r="AD23" s="63"/>
      <c r="AF23" s="919"/>
      <c r="AH23" s="920"/>
      <c r="AI23" s="64"/>
      <c r="AJ23" s="63"/>
      <c r="AK23" s="62"/>
      <c r="AN23" s="919"/>
      <c r="AP23" s="920"/>
      <c r="AS23" s="1"/>
      <c r="AT23" s="63"/>
      <c r="AV23" s="919"/>
      <c r="AX23" s="920"/>
      <c r="AY23" s="61"/>
      <c r="BA23" s="62"/>
      <c r="BB23" s="48"/>
      <c r="BD23" s="919"/>
      <c r="BF23" s="920"/>
      <c r="BG23" s="61"/>
      <c r="BH23" s="63"/>
      <c r="BI23" s="1"/>
      <c r="BJ23" s="63"/>
      <c r="BL23" s="919"/>
      <c r="BN23" s="920"/>
      <c r="BO23" s="64"/>
      <c r="BP23" s="63"/>
      <c r="BQ23" s="1" t="s">
        <v>11</v>
      </c>
      <c r="BT23" s="919"/>
      <c r="BV23" s="920"/>
      <c r="BY23" s="1" t="s">
        <v>15</v>
      </c>
      <c r="BZ23" s="63"/>
      <c r="CB23" s="919"/>
      <c r="CD23" s="920"/>
      <c r="CE23" s="61"/>
      <c r="CG23" s="1" t="s">
        <v>88</v>
      </c>
      <c r="CH23" s="48"/>
      <c r="CJ23" s="919"/>
      <c r="CL23" s="920"/>
      <c r="CM23" s="61"/>
      <c r="CN23" s="63"/>
      <c r="CO23" s="1" t="s">
        <v>181</v>
      </c>
      <c r="CP23" s="48"/>
      <c r="CQ23" s="61"/>
      <c r="CR23" s="919"/>
      <c r="CT23" s="920"/>
      <c r="CU23" s="64"/>
      <c r="CV23" s="63"/>
      <c r="CW23" s="1" t="s">
        <v>182</v>
      </c>
      <c r="CZ23" s="919"/>
      <c r="DB23" s="920"/>
      <c r="DE23" s="1" t="s">
        <v>183</v>
      </c>
      <c r="DF23" s="63"/>
      <c r="DH23" s="919"/>
      <c r="DJ23" s="920"/>
      <c r="DK23" s="61"/>
      <c r="DM23" s="1" t="s">
        <v>184</v>
      </c>
      <c r="DN23" s="48"/>
      <c r="DP23" s="919"/>
      <c r="DR23" s="920"/>
      <c r="DS23" s="61"/>
      <c r="DT23" s="63"/>
      <c r="DU23" s="1" t="s">
        <v>281</v>
      </c>
      <c r="DV23" s="48"/>
      <c r="DW23" s="61"/>
      <c r="DX23" s="919"/>
      <c r="DZ23" s="48"/>
    </row>
    <row r="24" spans="2:135" s="52" customFormat="1" ht="17.100000000000001" customHeight="1">
      <c r="B24" s="920"/>
      <c r="H24" s="919"/>
      <c r="J24" s="920"/>
      <c r="P24" s="919"/>
      <c r="R24" s="920"/>
      <c r="V24" s="48"/>
      <c r="X24" s="919"/>
      <c r="Z24" s="920"/>
      <c r="AF24" s="919"/>
      <c r="AH24" s="920"/>
      <c r="AN24" s="919"/>
      <c r="AP24" s="920"/>
      <c r="AV24" s="919"/>
      <c r="AX24" s="920"/>
      <c r="BB24" s="48"/>
      <c r="BD24" s="919"/>
      <c r="BF24" s="920"/>
      <c r="BL24" s="919"/>
      <c r="BN24" s="920"/>
      <c r="BT24" s="919"/>
      <c r="BV24" s="920"/>
      <c r="CB24" s="919"/>
      <c r="CD24" s="920"/>
      <c r="CH24" s="48"/>
      <c r="CJ24" s="919"/>
      <c r="CL24" s="920"/>
      <c r="CP24" s="48"/>
      <c r="CR24" s="919"/>
      <c r="CT24" s="920"/>
      <c r="CZ24" s="919"/>
      <c r="DB24" s="920"/>
      <c r="DH24" s="919"/>
      <c r="DJ24" s="920"/>
      <c r="DN24" s="48"/>
      <c r="DP24" s="919"/>
      <c r="DR24" s="920"/>
      <c r="DV24" s="48"/>
      <c r="DX24" s="919"/>
      <c r="DZ24" s="65"/>
    </row>
    <row r="25" spans="2:135" s="52" customFormat="1" ht="17.100000000000001" customHeight="1">
      <c r="B25" s="920"/>
      <c r="H25" s="919"/>
      <c r="J25" s="920"/>
      <c r="P25" s="919"/>
      <c r="R25" s="920"/>
      <c r="X25" s="919"/>
      <c r="Z25" s="920"/>
      <c r="AF25" s="919"/>
      <c r="AH25" s="920"/>
      <c r="AN25" s="919"/>
      <c r="AP25" s="920"/>
      <c r="AV25" s="919"/>
      <c r="AX25" s="920"/>
      <c r="BD25" s="919"/>
      <c r="BF25" s="920"/>
      <c r="BL25" s="919"/>
      <c r="BN25" s="920"/>
      <c r="BT25" s="919"/>
      <c r="BV25" s="920"/>
      <c r="CB25" s="919"/>
      <c r="CD25" s="920"/>
      <c r="CJ25" s="919"/>
      <c r="CL25" s="920"/>
      <c r="CR25" s="919"/>
      <c r="CT25" s="920"/>
      <c r="CZ25" s="919"/>
      <c r="DB25" s="920"/>
      <c r="DH25" s="919"/>
      <c r="DJ25" s="920"/>
      <c r="DP25" s="919"/>
      <c r="DR25" s="920"/>
      <c r="DX25" s="919"/>
      <c r="DZ25" s="65"/>
    </row>
    <row r="26" spans="2:135" s="52" customFormat="1" ht="17.100000000000001" customHeight="1">
      <c r="B26" s="39"/>
      <c r="C26" s="62"/>
      <c r="D26" s="39"/>
      <c r="E26" s="39"/>
      <c r="F26" s="39"/>
      <c r="G26" s="62"/>
      <c r="H26" s="39"/>
      <c r="I26" s="39"/>
      <c r="J26" s="39"/>
      <c r="K26" s="62"/>
      <c r="L26" s="39"/>
      <c r="M26" s="39"/>
      <c r="N26" s="39"/>
      <c r="O26" s="62"/>
      <c r="P26" s="39"/>
      <c r="Q26" s="61"/>
      <c r="R26" s="39"/>
      <c r="S26" s="39"/>
      <c r="T26" s="39"/>
      <c r="U26" s="62"/>
      <c r="V26" s="39"/>
      <c r="W26" s="62"/>
      <c r="X26" s="39"/>
      <c r="Y26" s="62"/>
      <c r="Z26" s="39"/>
      <c r="AA26" s="39"/>
      <c r="AB26" s="39"/>
      <c r="AC26" s="62"/>
      <c r="AD26" s="39"/>
      <c r="AE26" s="62"/>
      <c r="AF26" s="39"/>
      <c r="AH26" s="39"/>
      <c r="AI26" s="62"/>
      <c r="AJ26" s="39"/>
      <c r="AK26" s="39"/>
      <c r="AL26" s="39"/>
      <c r="AM26" s="62"/>
      <c r="AN26" s="39"/>
      <c r="AO26" s="39"/>
      <c r="AP26" s="39"/>
      <c r="AQ26" s="62"/>
      <c r="AR26" s="39"/>
      <c r="AS26" s="39"/>
      <c r="AT26" s="39"/>
      <c r="AU26" s="62"/>
      <c r="AV26" s="39"/>
      <c r="AW26" s="61"/>
      <c r="AX26" s="39"/>
      <c r="AY26" s="39"/>
      <c r="AZ26" s="39"/>
      <c r="BA26" s="62"/>
      <c r="BB26" s="39"/>
      <c r="BC26" s="62"/>
      <c r="BD26" s="39"/>
      <c r="BE26" s="62"/>
      <c r="BF26" s="39"/>
      <c r="BG26" s="39"/>
      <c r="BH26" s="39"/>
      <c r="BI26" s="62"/>
      <c r="BJ26" s="39"/>
      <c r="BK26" s="62"/>
      <c r="BL26" s="39"/>
      <c r="BN26" s="39"/>
      <c r="BO26" s="62"/>
      <c r="BP26" s="39"/>
      <c r="BQ26" s="39"/>
      <c r="BR26" s="39"/>
      <c r="BS26" s="62"/>
      <c r="BT26" s="39"/>
      <c r="BU26" s="39"/>
      <c r="BV26" s="39"/>
      <c r="BW26" s="62"/>
      <c r="BX26" s="39"/>
      <c r="BY26" s="39"/>
      <c r="BZ26" s="39"/>
      <c r="CA26" s="62"/>
      <c r="CB26" s="39"/>
      <c r="CC26" s="61"/>
      <c r="CD26" s="39"/>
      <c r="CE26" s="39"/>
      <c r="CF26" s="39"/>
      <c r="CG26" s="62"/>
      <c r="CH26" s="39"/>
      <c r="CI26" s="62"/>
      <c r="CJ26" s="39"/>
      <c r="CK26" s="62"/>
      <c r="CL26" s="39"/>
      <c r="CM26" s="39"/>
      <c r="CN26" s="39"/>
      <c r="CO26" s="62"/>
      <c r="CP26" s="39" t="e">
        <f ca="1">IF(ISBLANK(VLOOKUP(CQ27,INDIRECT(CONCATENATE(MID(CQ27,1,1),"トーナメント得点")),3,FALSE)),"",VLOOKUP(CQ27,INDIRECT(CONCATENATE(MID(CQ27,1,1),"トーナメント得点")),3,FALSE))</f>
        <v>#N/A</v>
      </c>
      <c r="CQ26" s="62"/>
      <c r="CR26" s="39" t="e">
        <f ca="1">IF(ISBLANK(VLOOKUP(CQ27,INDIRECT(CONCATENATE(MID(CQ27,1,1),"トーナメント得点")),6,FALSE)),"",VLOOKUP(CQ27,INDIRECT(CONCATENATE(MID(CQ27,1,1),"トーナメント得点")),6,FALSE))</f>
        <v>#N/A</v>
      </c>
      <c r="CT26" s="39"/>
      <c r="CU26" s="62"/>
      <c r="CV26" s="39"/>
      <c r="CW26" s="39"/>
      <c r="CX26" s="39"/>
      <c r="CY26" s="62"/>
      <c r="CZ26" s="39"/>
      <c r="DA26" s="39"/>
      <c r="DB26" s="39"/>
      <c r="DC26" s="62"/>
      <c r="DD26" s="39"/>
      <c r="DE26" s="39"/>
      <c r="DF26" s="39"/>
      <c r="DG26" s="62"/>
      <c r="DH26" s="39"/>
      <c r="DI26" s="61"/>
      <c r="DJ26" s="39"/>
      <c r="DK26" s="39"/>
      <c r="DL26" s="39"/>
      <c r="DM26" s="62"/>
      <c r="DN26" s="39"/>
      <c r="DO26" s="62"/>
      <c r="DP26" s="39"/>
      <c r="DQ26" s="62"/>
      <c r="DR26" s="39"/>
      <c r="DS26" s="39"/>
      <c r="DT26" s="39"/>
      <c r="DU26" s="62"/>
      <c r="DV26" s="39" t="e">
        <f ca="1">IF(ISBLANK(VLOOKUP(DW27,INDIRECT(CONCATENATE(MID(DW27,1,1),"トーナメント得点")),3,FALSE)),"",VLOOKUP(DW27,INDIRECT(CONCATENATE(MID(DW27,1,1),"トーナメント得点")),3,FALSE))</f>
        <v>#N/A</v>
      </c>
      <c r="DW26" s="62"/>
      <c r="DX26" s="39" t="e">
        <f ca="1">IF(ISBLANK(VLOOKUP(DW27,INDIRECT(CONCATENATE(MID(DW27,1,1),"トーナメント得点")),6,FALSE)),"",VLOOKUP(DW27,INDIRECT(CONCATENATE(MID(DW27,1,1),"トーナメント得点")),6,FALSE))</f>
        <v>#N/A</v>
      </c>
      <c r="DY26" s="62"/>
      <c r="DZ26" s="65"/>
    </row>
    <row r="27" spans="2:135" s="39" customFormat="1" ht="17.100000000000001" customHeight="1">
      <c r="C27" s="62"/>
      <c r="E27" s="62"/>
      <c r="G27" s="62"/>
      <c r="K27" s="62"/>
      <c r="O27" s="62"/>
      <c r="Q27" s="66"/>
      <c r="S27" s="62"/>
      <c r="U27" s="66"/>
      <c r="W27" s="62"/>
      <c r="Y27" s="66"/>
      <c r="AA27" s="62"/>
      <c r="AC27" s="66"/>
      <c r="AE27" s="62"/>
      <c r="AI27" s="62"/>
      <c r="AM27" s="62"/>
      <c r="AQ27" s="62"/>
      <c r="AU27" s="62"/>
      <c r="AW27" s="66"/>
      <c r="AY27" s="62"/>
      <c r="BA27" s="66"/>
      <c r="BC27" s="62"/>
      <c r="BE27" s="66"/>
      <c r="BG27" s="62"/>
      <c r="BI27" s="66"/>
      <c r="BK27" s="62"/>
      <c r="BO27" s="62"/>
      <c r="BS27" s="62"/>
      <c r="BW27" s="62"/>
      <c r="CA27" s="1"/>
      <c r="CC27" s="66"/>
      <c r="CE27" s="62"/>
      <c r="CG27" s="66"/>
      <c r="CI27" s="62"/>
      <c r="CK27" s="66"/>
      <c r="CM27" s="62"/>
      <c r="CO27" s="66"/>
      <c r="CQ27" s="1" t="s">
        <v>8</v>
      </c>
      <c r="CU27" s="62"/>
      <c r="CY27" s="1"/>
      <c r="DC27" s="62"/>
      <c r="DG27" s="62"/>
      <c r="DI27" s="66"/>
      <c r="DK27" s="62"/>
      <c r="DM27" s="66"/>
      <c r="DO27" s="62"/>
      <c r="DQ27" s="66"/>
      <c r="DS27" s="62"/>
      <c r="DU27" s="66"/>
      <c r="DW27" s="1" t="s">
        <v>10</v>
      </c>
      <c r="DY27" s="66"/>
      <c r="DZ27" s="65"/>
    </row>
    <row r="28" spans="2:135" s="52" customFormat="1" ht="16.5" customHeight="1">
      <c r="C28" s="63"/>
      <c r="E28" s="63"/>
      <c r="G28" s="63"/>
      <c r="K28" s="63"/>
      <c r="O28" s="63"/>
      <c r="Q28" s="63"/>
      <c r="Y28" s="63"/>
      <c r="AC28" s="63"/>
      <c r="AE28" s="63"/>
      <c r="AK28" s="63"/>
      <c r="AM28" s="63"/>
      <c r="AQ28" s="63"/>
      <c r="AU28" s="63"/>
      <c r="AW28" s="63"/>
      <c r="BE28" s="63"/>
      <c r="BI28" s="63"/>
      <c r="BK28" s="63"/>
      <c r="BO28" s="63"/>
      <c r="BS28" s="63"/>
      <c r="BW28" s="63"/>
      <c r="CC28" s="63"/>
      <c r="CG28" s="63"/>
      <c r="CK28" s="63"/>
      <c r="CO28" s="63"/>
      <c r="CU28" s="63"/>
      <c r="CY28" s="63"/>
      <c r="DC28" s="63"/>
      <c r="DG28" s="63"/>
      <c r="DI28" s="63"/>
      <c r="DM28" s="63"/>
      <c r="DQ28" s="63"/>
      <c r="DU28" s="63"/>
      <c r="DY28" s="63"/>
    </row>
    <row r="29" spans="2:135" s="67" customFormat="1" ht="15" customHeight="1">
      <c r="E29" s="68" t="s">
        <v>149</v>
      </c>
      <c r="H29" s="69"/>
      <c r="K29" s="68" t="s">
        <v>149</v>
      </c>
      <c r="O29" s="68" t="s">
        <v>149</v>
      </c>
      <c r="P29" s="69"/>
      <c r="Q29" s="69"/>
      <c r="U29" s="68" t="s">
        <v>149</v>
      </c>
      <c r="X29" s="69"/>
      <c r="AC29" s="68" t="s">
        <v>149</v>
      </c>
      <c r="AF29" s="69"/>
      <c r="AK29" s="68" t="s">
        <v>149</v>
      </c>
      <c r="AN29" s="69"/>
      <c r="AS29" s="68" t="s">
        <v>149</v>
      </c>
      <c r="AV29" s="69"/>
      <c r="AW29" s="69"/>
      <c r="BA29" s="68" t="s">
        <v>149</v>
      </c>
      <c r="BD29" s="69"/>
      <c r="BI29" s="68" t="s">
        <v>149</v>
      </c>
      <c r="BL29" s="69"/>
      <c r="BO29" s="68" t="s">
        <v>149</v>
      </c>
      <c r="BS29" s="68" t="s">
        <v>149</v>
      </c>
      <c r="BT29" s="69"/>
      <c r="BW29" s="68" t="s">
        <v>149</v>
      </c>
      <c r="CA29" s="68" t="s">
        <v>149</v>
      </c>
      <c r="CC29" s="69"/>
      <c r="CE29" s="68" t="s">
        <v>149</v>
      </c>
      <c r="CI29" s="68" t="s">
        <v>149</v>
      </c>
      <c r="CJ29" s="69"/>
      <c r="CM29" s="68" t="s">
        <v>149</v>
      </c>
      <c r="CP29" s="68" t="s">
        <v>149</v>
      </c>
      <c r="CQ29" s="69"/>
      <c r="CR29" s="68" t="s">
        <v>149</v>
      </c>
      <c r="CU29" s="68" t="s">
        <v>149</v>
      </c>
      <c r="CY29" s="138" t="s">
        <v>149</v>
      </c>
      <c r="DC29" s="68" t="s">
        <v>149</v>
      </c>
      <c r="DG29" s="68" t="s">
        <v>149</v>
      </c>
      <c r="DH29" s="69"/>
      <c r="DI29" s="69"/>
      <c r="DK29" s="68" t="s">
        <v>149</v>
      </c>
      <c r="DO29" s="68" t="s">
        <v>149</v>
      </c>
      <c r="DP29" s="69"/>
      <c r="DS29" s="68" t="s">
        <v>149</v>
      </c>
      <c r="DV29" s="68" t="s">
        <v>149</v>
      </c>
      <c r="DW29" s="69"/>
      <c r="DX29" s="68" t="s">
        <v>149</v>
      </c>
      <c r="DY29" s="69"/>
    </row>
    <row r="30" spans="2:135" s="52" customFormat="1" ht="15.75" customHeight="1">
      <c r="E30" s="70" t="s">
        <v>71</v>
      </c>
      <c r="H30" s="63"/>
      <c r="K30" s="70" t="s">
        <v>72</v>
      </c>
      <c r="O30" s="70" t="s">
        <v>73</v>
      </c>
      <c r="P30" s="63"/>
      <c r="Q30" s="63"/>
      <c r="U30" s="70" t="s">
        <v>74</v>
      </c>
      <c r="V30" s="63"/>
      <c r="Y30" s="63"/>
      <c r="AC30" s="70" t="s">
        <v>212</v>
      </c>
      <c r="AF30" s="63"/>
      <c r="AK30" s="70" t="s">
        <v>282</v>
      </c>
      <c r="AN30" s="63"/>
      <c r="AS30" s="70" t="s">
        <v>213</v>
      </c>
      <c r="AV30" s="63"/>
      <c r="AW30" s="63"/>
      <c r="BA30" s="70" t="s">
        <v>214</v>
      </c>
      <c r="BB30" s="63"/>
      <c r="BE30" s="63"/>
      <c r="BI30" s="70" t="s">
        <v>215</v>
      </c>
      <c r="BL30" s="63"/>
      <c r="BO30" s="70" t="s">
        <v>119</v>
      </c>
      <c r="BS30" s="70" t="s">
        <v>120</v>
      </c>
      <c r="BT30" s="63"/>
      <c r="BW30" s="70" t="s">
        <v>121</v>
      </c>
      <c r="CA30" s="70" t="s">
        <v>122</v>
      </c>
      <c r="CC30" s="63"/>
      <c r="CE30" s="70" t="s">
        <v>254</v>
      </c>
      <c r="CG30" s="63"/>
      <c r="CH30" s="63"/>
      <c r="CI30" s="70" t="s">
        <v>283</v>
      </c>
      <c r="CK30" s="63"/>
      <c r="CM30" s="70" t="s">
        <v>284</v>
      </c>
      <c r="CO30" s="63"/>
      <c r="CP30" s="70" t="s">
        <v>285</v>
      </c>
      <c r="CR30" s="70" t="s">
        <v>286</v>
      </c>
      <c r="CU30" s="70" t="s">
        <v>287</v>
      </c>
      <c r="CY30" s="139" t="s">
        <v>288</v>
      </c>
      <c r="DC30" s="70" t="s">
        <v>289</v>
      </c>
      <c r="DG30" s="70" t="s">
        <v>290</v>
      </c>
      <c r="DH30" s="63"/>
      <c r="DI30" s="63"/>
      <c r="DK30" s="70" t="s">
        <v>291</v>
      </c>
      <c r="DM30" s="63"/>
      <c r="DN30" s="63"/>
      <c r="DO30" s="70" t="s">
        <v>292</v>
      </c>
      <c r="DQ30" s="63"/>
      <c r="DS30" s="70" t="s">
        <v>293</v>
      </c>
      <c r="DU30" s="63"/>
      <c r="DV30" s="70" t="s">
        <v>294</v>
      </c>
      <c r="DX30" s="70" t="s">
        <v>295</v>
      </c>
      <c r="DY30" s="63"/>
    </row>
    <row r="31" spans="2:135" s="52" customFormat="1" ht="0.75" customHeight="1">
      <c r="E31" s="72"/>
      <c r="H31" s="63"/>
      <c r="K31" s="72"/>
      <c r="O31" s="72"/>
      <c r="P31" s="63"/>
      <c r="Q31" s="63"/>
      <c r="U31" s="72"/>
      <c r="V31" s="63"/>
      <c r="Y31" s="63"/>
      <c r="AC31" s="72"/>
      <c r="AF31" s="63"/>
      <c r="AK31" s="72"/>
      <c r="AN31" s="63"/>
      <c r="AS31" s="72"/>
      <c r="AV31" s="63"/>
      <c r="AW31" s="63"/>
      <c r="BA31" s="72"/>
      <c r="BB31" s="63"/>
      <c r="BE31" s="63"/>
      <c r="BI31" s="72"/>
      <c r="BL31" s="63"/>
      <c r="BO31" s="72"/>
      <c r="BS31" s="72"/>
      <c r="BT31" s="63"/>
      <c r="BW31" s="72"/>
      <c r="CA31" s="72"/>
      <c r="CC31" s="63"/>
      <c r="CE31" s="72"/>
      <c r="CG31" s="63"/>
      <c r="CH31" s="63"/>
      <c r="CI31" s="72"/>
      <c r="CK31" s="63"/>
      <c r="CM31" s="72"/>
      <c r="CO31" s="63"/>
      <c r="CP31" s="72"/>
      <c r="CR31" s="72"/>
      <c r="CU31" s="72"/>
      <c r="CY31" s="139"/>
      <c r="DC31" s="72"/>
      <c r="DG31" s="72"/>
      <c r="DH31" s="63"/>
      <c r="DI31" s="63"/>
      <c r="DK31" s="72"/>
      <c r="DM31" s="63"/>
      <c r="DN31" s="63"/>
      <c r="DO31" s="72"/>
      <c r="DQ31" s="63"/>
      <c r="DS31" s="72"/>
      <c r="DU31" s="63"/>
      <c r="DV31" s="72"/>
      <c r="DX31" s="72"/>
      <c r="DY31" s="63"/>
    </row>
    <row r="32" spans="2:135" s="131" customFormat="1" ht="110.25" customHeight="1">
      <c r="E32" s="132" t="e">
        <f ca="1">IF(COUNTBLANK(INDIRECT(CONCATENATE(E29,"抽選")))&gt;0,CONCATENATE(E29,"チーム　",E30),INDEX(INDIRECT(CONCATENATE(E29,"チーム")),MATCH(E30,INDIRECT(CONCATENATE(E29,"抽選")),0)))</f>
        <v>#N/A</v>
      </c>
      <c r="K32" s="132" t="e">
        <f ca="1">IF(COUNTBLANK(INDIRECT(CONCATENATE(K29,"抽選")))&gt;0,CONCATENATE(K29,"チーム　",K30),INDEX(INDIRECT(CONCATENATE(K29,"チーム")),MATCH(K30,INDIRECT(CONCATENATE(K29,"抽選")),0)))</f>
        <v>#N/A</v>
      </c>
      <c r="O32" s="132" t="e">
        <f ca="1">IF(COUNTBLANK(INDIRECT(CONCATENATE(O29,"抽選")))&gt;0,CONCATENATE(O29,"チーム　",O30),INDEX(INDIRECT(CONCATENATE(O29,"チーム")),MATCH(O30,INDIRECT(CONCATENATE(O29,"抽選")),0)))</f>
        <v>#N/A</v>
      </c>
      <c r="U32" s="132" t="e">
        <f ca="1">IF(COUNTBLANK(INDIRECT(CONCATENATE(U29,"抽選")))&gt;0,CONCATENATE(U29,"チーム　",U30),INDEX(INDIRECT(CONCATENATE(U29,"チーム")),MATCH(U30,INDIRECT(CONCATENATE(U29,"抽選")),0)))</f>
        <v>#N/A</v>
      </c>
      <c r="AA32" s="52"/>
      <c r="AC32" s="132" t="e">
        <f ca="1">IF(COUNTBLANK(INDIRECT(CONCATENATE(AC29,"抽選")))&gt;0,CONCATENATE(AC29,"チーム　",AC30),INDEX(INDIRECT(CONCATENATE(AC29,"チーム")),MATCH(AC30,INDIRECT(CONCATENATE(AC29,"抽選")),0)))</f>
        <v>#N/A</v>
      </c>
      <c r="AK32" s="132" t="e">
        <f ca="1">IF(COUNTBLANK(INDIRECT(CONCATENATE(AK29,"抽選")))&gt;0,CONCATENATE(AK29,"チーム　",AK30),INDEX(INDIRECT(CONCATENATE(AK29,"チーム")),MATCH(AK30,INDIRECT(CONCATENATE(AK29,"抽選")),0)))</f>
        <v>#N/A</v>
      </c>
      <c r="AS32" s="132" t="e">
        <f ca="1">IF(COUNTBLANK(INDIRECT(CONCATENATE(AS29,"抽選")))&gt;0,CONCATENATE(AS29,"チーム　",AS30),INDEX(INDIRECT(CONCATENATE(AS29,"チーム")),MATCH(AS30,INDIRECT(CONCATENATE(AS29,"抽選")),0)))</f>
        <v>#N/A</v>
      </c>
      <c r="BA32" s="132" t="e">
        <f ca="1">IF(COUNTBLANK(INDIRECT(CONCATENATE(BA29,"抽選")))&gt;0,CONCATENATE(BA29,"チーム　",BA30),INDEX(INDIRECT(CONCATENATE(BA29,"チーム")),MATCH(BA30,INDIRECT(CONCATENATE(BA29,"抽選")),0)))</f>
        <v>#N/A</v>
      </c>
      <c r="BI32" s="132" t="e">
        <f ca="1">IF(COUNTBLANK(INDIRECT(CONCATENATE(BI29,"抽選")))&gt;0,CONCATENATE(BI29,"チーム　",BI30),INDEX(INDIRECT(CONCATENATE(BI29,"チーム")),MATCH(BI30,INDIRECT(CONCATENATE(BI29,"抽選")),0)))</f>
        <v>#N/A</v>
      </c>
      <c r="BO32" s="132" t="str">
        <f ca="1">IF(COUNTBLANK(INDIRECT(CONCATENATE(BO29,"抽選")))&gt;0,CONCATENATE(BO29,"チーム　",BO30),INDEX(INDIRECT(CONCATENATE(BO29,"チーム")),MATCH(BO30,INDIRECT(CONCATENATE(BO29,"抽選")),0)))</f>
        <v>スマイリーズNEXT</v>
      </c>
      <c r="BS32" s="132" t="e">
        <f ca="1">IF(COUNTBLANK(INDIRECT(CONCATENATE(BS29,"抽選")))&gt;0,CONCATENATE(BS29,"チーム　",BS30),INDEX(INDIRECT(CONCATENATE(BS29,"チーム")),MATCH(BS30,INDIRECT(CONCATENATE(BS29,"抽選")),0)))</f>
        <v>#N/A</v>
      </c>
      <c r="BW32" s="132" t="e">
        <f ca="1">IF(COUNTBLANK(INDIRECT(CONCATENATE(BW29,"抽選")))&gt;0,CONCATENATE(BW29,"チーム　",BW30),INDEX(INDIRECT(CONCATENATE(BW29,"チーム")),MATCH(BW30,INDIRECT(CONCATENATE(BW29,"抽選")),0)))</f>
        <v>#REF!</v>
      </c>
      <c r="CA32" s="132" t="str">
        <f ca="1">IF(COUNTBLANK(INDIRECT(CONCATENATE(CA29,"抽選")))&gt;0,CONCATENATE(CA29,"チーム　",CA30),INDEX(INDIRECT(CONCATENATE(CA29,"チーム")),MATCH(CA30,INDIRECT(CONCATENATE(CA29,"抽選")),0)))</f>
        <v>Hブロック1位</v>
      </c>
      <c r="CE32" s="132" t="str">
        <f ca="1">IF(COUNTBLANK(INDIRECT(CONCATENATE(CE29,"抽選")))&gt;0,CONCATENATE(CE29,"チーム　",CE30),INDEX(INDIRECT(CONCATENATE(CE29,"チーム")),MATCH(CE30,INDIRECT(CONCATENATE(CE29,"抽選")),0)))</f>
        <v/>
      </c>
      <c r="CI32" s="132" t="e">
        <f ca="1">IF(COUNTBLANK(INDIRECT(CONCATENATE(CI29,"抽選")))&gt;0,CONCATENATE(CI29,"チーム　",CI30),INDEX(INDIRECT(CONCATENATE(CI29,"チーム")),MATCH(CI30,INDIRECT(CONCATENATE(CI29,"抽選")),0)))</f>
        <v>#N/A</v>
      </c>
      <c r="CM32" s="132" t="e">
        <f ca="1">IF(COUNTBLANK(INDIRECT(CONCATENATE(CM29,"抽選")))&gt;0,CONCATENATE(CM29,"チーム　",CM30),INDEX(INDIRECT(CONCATENATE(CM29,"チーム")),MATCH(CM30,INDIRECT(CONCATENATE(CM29,"抽選")),0)))</f>
        <v>#N/A</v>
      </c>
      <c r="CP32" s="132" t="e">
        <f ca="1">IF(COUNTBLANK(INDIRECT(CONCATENATE(CP29,"抽選")))&gt;0,CONCATENATE(CP29,"チーム　",CP30),INDEX(INDIRECT(CONCATENATE(CP29,"チーム")),MATCH(CP30,INDIRECT(CONCATENATE(CP29,"抽選")),0)))</f>
        <v>#N/A</v>
      </c>
      <c r="CR32" s="132" t="e">
        <f ca="1">IF(COUNTBLANK(INDIRECT(CONCATENATE(CR29,"抽選")))&gt;0,CONCATENATE(CR29,"チーム　",CR30),INDEX(INDIRECT(CONCATENATE(CR29,"チーム")),MATCH(CR30,INDIRECT(CONCATENATE(CR29,"抽選")),0)))</f>
        <v>#N/A</v>
      </c>
      <c r="CU32" s="132" t="e">
        <f ca="1">IF(COUNTBLANK(INDIRECT(CONCATENATE(CU29,"抽選")))&gt;0,CONCATENATE(CU29,"チーム　",CU30),INDEX(INDIRECT(CONCATENATE(CU29,"チーム")),MATCH(CU30,INDIRECT(CONCATENATE(CU29,"抽選")),0)))</f>
        <v>#N/A</v>
      </c>
      <c r="CY32" s="140" t="e">
        <f ca="1">IF(COUNTBLANK(INDIRECT(CONCATENATE(CY29,"抽選")))&gt;0,CONCATENATE(CY29,"チーム　",CY30),INDEX(INDIRECT(CONCATENATE(CY29,"チーム")),MATCH(CY30,INDIRECT(CONCATENATE(CY29,"抽選")),0)))</f>
        <v>#N/A</v>
      </c>
      <c r="DC32" s="132" t="e">
        <f ca="1">IF(COUNTBLANK(INDIRECT(CONCATENATE(DC29,"抽選")))&gt;0,CONCATENATE(DC29,"チーム　",DC30),INDEX(INDIRECT(CONCATENATE(DC29,"チーム")),MATCH(DC30,INDIRECT(CONCATENATE(DC29,"抽選")),0)))</f>
        <v>#N/A</v>
      </c>
      <c r="DG32" s="132" t="e">
        <f ca="1">IF(COUNTBLANK(INDIRECT(CONCATENATE(DG29,"抽選")))&gt;0,CONCATENATE(DG29,"チーム　",DG30),INDEX(INDIRECT(CONCATENATE(DG29,"チーム")),MATCH(DG30,INDIRECT(CONCATENATE(DG29,"抽選")),0)))</f>
        <v>#N/A</v>
      </c>
      <c r="DK32" s="132" t="e">
        <f ca="1">IF(COUNTBLANK(INDIRECT(CONCATENATE(DK29,"抽選")))&gt;0,CONCATENATE(DK29,"チーム　",DK30),INDEX(INDIRECT(CONCATENATE(DK29,"チーム")),MATCH(DK30,INDIRECT(CONCATENATE(DK29,"抽選")),0)))</f>
        <v>#N/A</v>
      </c>
      <c r="DO32" s="132" t="e">
        <f ca="1">IF(COUNTBLANK(INDIRECT(CONCATENATE(DO29,"抽選")))&gt;0,CONCATENATE(DO29,"チーム　",DO30),INDEX(INDIRECT(CONCATENATE(DO29,"チーム")),MATCH(DO30,INDIRECT(CONCATENATE(DO29,"抽選")),0)))</f>
        <v>#N/A</v>
      </c>
      <c r="DS32" s="132" t="e">
        <f ca="1">IF(COUNTBLANK(INDIRECT(CONCATENATE(DS29,"抽選")))&gt;0,CONCATENATE(DS29,"チーム　",DS30),INDEX(INDIRECT(CONCATENATE(DS29,"チーム")),MATCH(DS30,INDIRECT(CONCATENATE(DS29,"抽選")),0)))</f>
        <v>#N/A</v>
      </c>
      <c r="DV32" s="132" t="e">
        <f ca="1">IF(COUNTBLANK(INDIRECT(CONCATENATE(DV29,"抽選")))&gt;0,CONCATENATE(DV29,"チーム　",DV30),INDEX(INDIRECT(CONCATENATE(DV29,"チーム")),MATCH(DV30,INDIRECT(CONCATENATE(DV29,"抽選")),0)))</f>
        <v>#N/A</v>
      </c>
      <c r="DX32" s="132" t="e">
        <f ca="1">IF(COUNTBLANK(INDIRECT(CONCATENATE(DX29,"抽選")))&gt;0,CONCATENATE(DX29,"チーム　",DX30),INDEX(INDIRECT(CONCATENATE(DX29,"チーム")),MATCH(DX30,INDIRECT(CONCATENATE(DX29,"抽選")),0)))</f>
        <v>#N/A</v>
      </c>
      <c r="ED32" s="134"/>
      <c r="EE32" s="134"/>
    </row>
    <row r="33" spans="1:135" s="73" customFormat="1">
      <c r="ED33" s="74"/>
      <c r="EE33" s="74"/>
    </row>
    <row r="34" spans="1:135" s="56" customFormat="1" ht="17.100000000000001" customHeight="1">
      <c r="A34" s="52"/>
      <c r="B34" s="52"/>
      <c r="C34" s="52"/>
      <c r="D34" s="52"/>
      <c r="E34" s="52"/>
      <c r="F34" s="52"/>
      <c r="G34" s="52"/>
      <c r="H34" s="123" t="e">
        <f ca="1">IF(OR(E18="",M18=""),"",IF(E18&lt;M18,D17,N17))</f>
        <v>#N/A</v>
      </c>
      <c r="I34" s="52"/>
      <c r="J34" s="52"/>
      <c r="K34" s="52"/>
      <c r="L34" s="52"/>
      <c r="M34" s="52"/>
      <c r="N34" s="52"/>
      <c r="O34" s="52"/>
      <c r="P34" s="52"/>
      <c r="Q34" s="52"/>
      <c r="R34" s="52"/>
      <c r="S34" s="52"/>
      <c r="T34" s="52"/>
      <c r="U34" s="52"/>
      <c r="V34" s="52"/>
      <c r="W34" s="52"/>
      <c r="X34" s="52"/>
      <c r="Y34" s="52"/>
      <c r="Z34" s="123" t="e">
        <f ca="1">IF(OR(U18="",AC18=""),"",IF(U18&lt;AC18,T17,AD17))</f>
        <v>#N/A</v>
      </c>
      <c r="AA34" s="52"/>
      <c r="AB34" s="52"/>
      <c r="AC34" s="52"/>
      <c r="AD34" s="52"/>
      <c r="AE34" s="52"/>
      <c r="AF34" s="52"/>
      <c r="AG34" s="52"/>
      <c r="AH34" s="52"/>
      <c r="AI34" s="52"/>
      <c r="AJ34" s="52"/>
      <c r="AK34" s="52"/>
      <c r="AL34" s="52"/>
      <c r="AM34" s="52"/>
      <c r="AN34" s="123"/>
      <c r="AO34" s="52"/>
      <c r="AP34" s="52"/>
      <c r="AQ34" s="52"/>
      <c r="AR34" s="52"/>
      <c r="AS34" s="52"/>
      <c r="AT34" s="52"/>
      <c r="AU34" s="52"/>
      <c r="AV34" s="52"/>
      <c r="AW34" s="52"/>
      <c r="AX34" s="52"/>
      <c r="AY34" s="52"/>
      <c r="AZ34" s="52"/>
      <c r="BA34" s="52"/>
      <c r="BB34" s="52"/>
      <c r="BC34" s="52"/>
      <c r="BD34" s="52"/>
      <c r="BE34" s="52"/>
      <c r="BF34" s="123"/>
      <c r="BG34" s="52"/>
      <c r="BH34" s="52"/>
      <c r="BI34" s="52"/>
      <c r="BJ34" s="52"/>
      <c r="BK34" s="52"/>
      <c r="BL34" s="52"/>
      <c r="BM34" s="52"/>
      <c r="BN34" s="52"/>
      <c r="BO34" s="52"/>
      <c r="BP34" s="52"/>
      <c r="BQ34" s="52"/>
      <c r="BR34" s="52"/>
      <c r="BS34" s="52"/>
      <c r="BT34" s="123" t="e">
        <f ca="1">IF(OR(BQ18="",BY18=""),"",IF(BQ18&lt;BY18,BP17,BZ17))</f>
        <v>#N/A</v>
      </c>
      <c r="BU34" s="52"/>
      <c r="BV34" s="52"/>
      <c r="BW34" s="52"/>
      <c r="BX34" s="52"/>
      <c r="BY34" s="52"/>
      <c r="BZ34" s="52"/>
      <c r="CA34" s="52"/>
      <c r="CB34" s="52"/>
      <c r="CC34" s="52"/>
      <c r="CD34" s="52"/>
      <c r="CE34" s="52"/>
      <c r="CF34" s="52"/>
      <c r="CG34" s="52"/>
      <c r="CH34" s="52"/>
      <c r="CI34" s="52"/>
      <c r="CJ34" s="52"/>
      <c r="CK34" s="52"/>
      <c r="CL34" s="123" t="e">
        <f ca="1">IF(OR(CG18="",CO18=""),"",IF(CG18&lt;CO18,CF17,CP17))</f>
        <v>#N/A</v>
      </c>
      <c r="CM34" s="52"/>
      <c r="CN34" s="52"/>
      <c r="CO34" s="52"/>
      <c r="CP34" s="52"/>
      <c r="CQ34" s="52"/>
      <c r="CR34" s="52"/>
      <c r="CS34" s="52"/>
      <c r="CT34" s="52"/>
      <c r="CU34" s="52"/>
      <c r="CV34" s="52"/>
      <c r="CW34" s="52"/>
      <c r="CX34" s="52"/>
      <c r="CY34" s="52"/>
      <c r="CZ34" s="123" t="e">
        <f ca="1">IF(OR(CW18="",DE18=""),"",IF(CW18&lt;DE18,CV17,DF17))</f>
        <v>#N/A</v>
      </c>
      <c r="DA34" s="52"/>
      <c r="DB34" s="52"/>
      <c r="DC34" s="52"/>
      <c r="DD34" s="52"/>
      <c r="DE34" s="52"/>
      <c r="DF34" s="52"/>
      <c r="DG34" s="52"/>
      <c r="DH34" s="52"/>
      <c r="DI34" s="52"/>
      <c r="DJ34" s="52"/>
      <c r="DK34" s="52"/>
      <c r="DL34" s="52"/>
      <c r="DM34" s="52"/>
      <c r="DN34" s="52"/>
      <c r="DO34" s="52"/>
      <c r="DP34" s="52"/>
      <c r="DQ34" s="52"/>
      <c r="DR34" s="123" t="e">
        <f ca="1">IF(OR(DM18="",DU18=""),"",IF(DM18&lt;DU18,DL17,DV17))</f>
        <v>#N/A</v>
      </c>
      <c r="DS34" s="52"/>
      <c r="DT34" s="52"/>
      <c r="DU34" s="52"/>
      <c r="DV34" s="52"/>
      <c r="DW34" s="52"/>
      <c r="DX34" s="52"/>
      <c r="DY34" s="58"/>
      <c r="DZ34" s="58"/>
      <c r="ED34" s="75"/>
      <c r="EE34" s="75"/>
    </row>
    <row r="35" spans="1:135" s="52" customFormat="1" ht="17.100000000000001" customHeight="1">
      <c r="G35" s="47"/>
      <c r="H35" s="123"/>
      <c r="I35" s="39"/>
      <c r="W35" s="48"/>
      <c r="Y35" s="39"/>
      <c r="Z35" s="123"/>
      <c r="AM35" s="47"/>
      <c r="AN35" s="123"/>
      <c r="AO35" s="39"/>
      <c r="BC35" s="48"/>
      <c r="BE35" s="39"/>
      <c r="BF35" s="123"/>
      <c r="BS35" s="47"/>
      <c r="BT35" s="123"/>
      <c r="BU35" s="39"/>
      <c r="CI35" s="48"/>
      <c r="CK35" s="39"/>
      <c r="CL35" s="123"/>
      <c r="CY35" s="47"/>
      <c r="CZ35" s="123"/>
      <c r="DA35" s="39"/>
      <c r="DO35" s="48"/>
      <c r="DQ35" s="39"/>
      <c r="DR35" s="123"/>
      <c r="ED35" s="61"/>
      <c r="EE35" s="61"/>
    </row>
    <row r="36" spans="1:135" s="52" customFormat="1" ht="16.5" customHeight="1">
      <c r="B36" s="56"/>
      <c r="G36" s="47"/>
      <c r="H36" s="123"/>
      <c r="I36" s="47"/>
      <c r="R36" s="56"/>
      <c r="W36" s="48"/>
      <c r="Y36" s="48"/>
      <c r="Z36" s="123"/>
      <c r="AH36" s="56"/>
      <c r="AM36" s="47"/>
      <c r="AN36" s="123"/>
      <c r="AO36" s="47"/>
      <c r="AX36" s="56"/>
      <c r="BC36" s="48"/>
      <c r="BE36" s="48"/>
      <c r="BF36" s="123"/>
      <c r="BN36" s="56"/>
      <c r="BS36" s="47"/>
      <c r="BT36" s="123"/>
      <c r="BU36" s="47"/>
      <c r="CD36" s="56"/>
      <c r="CI36" s="48"/>
      <c r="CK36" s="48"/>
      <c r="CL36" s="123"/>
      <c r="CT36" s="56"/>
      <c r="CY36" s="47"/>
      <c r="CZ36" s="123"/>
      <c r="DA36" s="47"/>
      <c r="DJ36" s="56"/>
      <c r="DO36" s="48"/>
      <c r="DQ36" s="48"/>
      <c r="DR36" s="123"/>
      <c r="ED36" s="61"/>
      <c r="EE36" s="61"/>
    </row>
    <row r="37" spans="1:135" s="52" customFormat="1" ht="27" hidden="1" customHeight="1">
      <c r="A37" s="2"/>
      <c r="B37" s="973" t="str">
        <f>CONCATENATE(参加チーム!D1," 交流 トーナメント表")</f>
        <v>市民総体 第13回豊田市ドッジボール協会長杯（第17回豊田市小学生ドッジボール大会） 交流 トーナメント表</v>
      </c>
      <c r="C37" s="973"/>
      <c r="D37" s="973"/>
      <c r="E37" s="973"/>
      <c r="F37" s="973"/>
      <c r="G37" s="973"/>
      <c r="H37" s="973"/>
      <c r="I37" s="973"/>
      <c r="J37" s="973"/>
      <c r="K37" s="973"/>
      <c r="L37" s="973"/>
      <c r="M37" s="973"/>
      <c r="N37" s="973"/>
      <c r="O37" s="973"/>
      <c r="P37" s="973"/>
      <c r="Q37" s="973"/>
      <c r="R37" s="973"/>
      <c r="S37" s="973"/>
      <c r="T37" s="973"/>
      <c r="U37" s="973"/>
      <c r="V37" s="973"/>
      <c r="W37" s="973"/>
      <c r="X37" s="973"/>
      <c r="Y37" s="973"/>
      <c r="Z37" s="973"/>
      <c r="AA37" s="973"/>
      <c r="AB37" s="973"/>
      <c r="AC37" s="973"/>
      <c r="AD37" s="973"/>
      <c r="AE37" s="973"/>
      <c r="AF37" s="973"/>
      <c r="AG37" s="973"/>
      <c r="AH37" s="973"/>
      <c r="AI37" s="973"/>
      <c r="AJ37" s="973"/>
      <c r="AK37" s="973"/>
      <c r="AL37" s="973"/>
      <c r="AM37" s="973"/>
      <c r="AN37" s="973"/>
      <c r="AO37" s="973"/>
      <c r="AP37" s="973"/>
      <c r="AQ37" s="973"/>
      <c r="AR37" s="973"/>
      <c r="AS37" s="973"/>
      <c r="AT37" s="973"/>
      <c r="AU37" s="973"/>
      <c r="AV37" s="973"/>
      <c r="AW37" s="973"/>
      <c r="AX37" s="973"/>
      <c r="AY37" s="973"/>
      <c r="AZ37" s="973"/>
      <c r="BA37" s="973"/>
      <c r="BB37" s="973"/>
      <c r="BC37" s="973"/>
      <c r="BD37" s="973"/>
      <c r="BE37" s="973"/>
      <c r="BF37" s="973"/>
      <c r="BG37" s="973"/>
      <c r="BH37" s="973"/>
      <c r="BI37" s="973"/>
      <c r="BJ37" s="973"/>
      <c r="BK37" s="973"/>
      <c r="BL37" s="973"/>
      <c r="BM37" s="973"/>
      <c r="BN37" s="973"/>
      <c r="BO37" s="973"/>
      <c r="BP37" s="973"/>
      <c r="BQ37" s="973"/>
      <c r="BR37" s="973"/>
      <c r="BS37" s="973"/>
      <c r="BT37" s="973"/>
      <c r="BU37" s="973"/>
      <c r="BV37" s="973"/>
      <c r="BW37" s="973"/>
      <c r="BX37" s="973"/>
      <c r="BY37" s="973"/>
      <c r="BZ37" s="973"/>
      <c r="CA37" s="973"/>
      <c r="CB37" s="973"/>
      <c r="CC37" s="973"/>
      <c r="CD37" s="973"/>
      <c r="CE37" s="973"/>
      <c r="CF37" s="973"/>
      <c r="CG37" s="973"/>
      <c r="CH37" s="973"/>
      <c r="CI37" s="973"/>
      <c r="CJ37" s="973"/>
      <c r="CK37" s="973"/>
      <c r="CL37" s="973"/>
      <c r="CM37" s="973"/>
      <c r="CN37" s="973"/>
      <c r="CO37" s="973"/>
      <c r="CP37" s="973"/>
      <c r="CQ37" s="973"/>
      <c r="CR37" s="973"/>
      <c r="CS37" s="973"/>
      <c r="CT37" s="973"/>
      <c r="CU37" s="973"/>
      <c r="CV37" s="973"/>
      <c r="CW37" s="973"/>
      <c r="CX37" s="973"/>
      <c r="CY37" s="973"/>
      <c r="CZ37" s="973"/>
      <c r="DA37" s="973"/>
      <c r="DB37" s="973"/>
      <c r="DC37" s="973"/>
      <c r="DD37" s="973"/>
      <c r="DE37" s="973"/>
      <c r="DF37" s="973"/>
      <c r="DG37" s="973"/>
      <c r="DH37" s="973"/>
      <c r="DI37" s="973"/>
      <c r="DJ37" s="973"/>
      <c r="DK37" s="973"/>
      <c r="DL37" s="973"/>
      <c r="DM37" s="973"/>
      <c r="DN37" s="973"/>
      <c r="DO37" s="973"/>
      <c r="DP37" s="973"/>
      <c r="DQ37" s="973"/>
      <c r="DR37" s="973"/>
      <c r="DS37" s="973"/>
      <c r="DT37" s="973"/>
      <c r="DU37" s="973"/>
      <c r="DV37" s="973"/>
      <c r="DW37" s="973"/>
      <c r="DX37" s="973"/>
      <c r="DY37" s="5"/>
      <c r="ED37" s="61"/>
      <c r="EE37" s="61"/>
    </row>
    <row r="38" spans="1:135" s="52" customFormat="1" ht="17.100000000000001" hidden="1" customHeight="1">
      <c r="A38" s="2"/>
      <c r="B38" s="30"/>
      <c r="C38" s="30"/>
      <c r="D38" s="30"/>
      <c r="E38" s="30"/>
      <c r="F38" s="30"/>
      <c r="G38" s="30"/>
      <c r="H38" s="30"/>
      <c r="I38" s="30"/>
      <c r="J38" s="30"/>
      <c r="K38" s="30"/>
      <c r="L38" s="30"/>
      <c r="M38" s="30"/>
      <c r="N38" s="30"/>
      <c r="O38" s="30"/>
      <c r="P38" s="30"/>
      <c r="Q38" s="30"/>
      <c r="R38" s="30"/>
      <c r="S38" s="30"/>
      <c r="T38" s="30"/>
      <c r="U38" s="30"/>
      <c r="V38" s="30"/>
      <c r="W38" s="30"/>
      <c r="X38" s="30"/>
      <c r="Y38" s="30"/>
      <c r="Z38" s="30"/>
      <c r="AA38" s="30"/>
      <c r="AB38" s="40"/>
      <c r="AC38" s="40"/>
      <c r="AD38" s="40"/>
      <c r="AE38" s="40"/>
      <c r="AF38" s="123"/>
      <c r="AG38" s="40"/>
      <c r="AH38" s="40"/>
      <c r="AI38" s="40"/>
      <c r="AJ38" s="40"/>
      <c r="AK38" s="40"/>
      <c r="AL38" s="40"/>
      <c r="AM38" s="40"/>
      <c r="AN38" s="920"/>
      <c r="AO38" s="30"/>
      <c r="AP38" s="30"/>
      <c r="AQ38" s="30"/>
      <c r="AR38" s="30"/>
      <c r="AS38" s="30"/>
      <c r="AT38" s="30"/>
      <c r="AU38" s="30"/>
      <c r="AV38" s="30"/>
      <c r="AW38" s="30"/>
      <c r="AX38" s="30"/>
      <c r="AY38" s="30"/>
      <c r="AZ38" s="30"/>
      <c r="BA38" s="30"/>
      <c r="BB38" s="30"/>
      <c r="BC38" s="125"/>
      <c r="BD38" s="125"/>
      <c r="BE38" s="125"/>
      <c r="BF38" s="125"/>
      <c r="BG38" s="125"/>
      <c r="BH38" s="125"/>
      <c r="BI38" s="125"/>
      <c r="BJ38" s="125"/>
      <c r="BK38" s="125"/>
      <c r="BL38" s="30"/>
      <c r="BM38" s="2"/>
      <c r="BN38" s="30"/>
      <c r="BO38" s="30"/>
      <c r="BP38" s="30"/>
      <c r="BQ38" s="30"/>
      <c r="BR38" s="30"/>
      <c r="BS38" s="30"/>
      <c r="BT38" s="30"/>
      <c r="BU38" s="30"/>
      <c r="BV38" s="30"/>
      <c r="BW38" s="30"/>
      <c r="BX38" s="30"/>
      <c r="BY38" s="30"/>
      <c r="BZ38" s="30"/>
      <c r="CA38" s="30"/>
      <c r="CB38" s="30"/>
      <c r="CC38" s="30"/>
      <c r="CD38" s="30"/>
      <c r="CE38" s="30"/>
      <c r="CF38" s="30"/>
      <c r="CG38" s="30"/>
      <c r="CH38" s="30"/>
      <c r="CI38" s="30"/>
      <c r="CJ38" s="30"/>
      <c r="CK38" s="30"/>
      <c r="CL38" s="30"/>
      <c r="CM38" s="919"/>
      <c r="CN38" s="40"/>
      <c r="CO38" s="40"/>
      <c r="CP38" s="40"/>
      <c r="CQ38" s="40"/>
      <c r="CR38" s="40"/>
      <c r="CS38" s="40"/>
      <c r="CT38" s="40"/>
      <c r="CU38" s="123"/>
      <c r="CV38" s="40"/>
      <c r="CW38" s="40"/>
      <c r="CX38" s="40"/>
      <c r="CY38" s="40"/>
      <c r="CZ38" s="30"/>
      <c r="DA38" s="30"/>
      <c r="DB38" s="30"/>
      <c r="DC38" s="30"/>
      <c r="DD38" s="30"/>
      <c r="DE38" s="30"/>
      <c r="DF38" s="30"/>
      <c r="DG38" s="30"/>
      <c r="DH38" s="30"/>
      <c r="DI38" s="30"/>
      <c r="DJ38" s="30"/>
      <c r="DK38" s="30"/>
      <c r="DL38" s="30"/>
      <c r="DM38" s="30"/>
      <c r="DN38" s="30"/>
      <c r="DO38" s="30"/>
      <c r="DP38" s="30"/>
      <c r="DQ38" s="30"/>
      <c r="DR38" s="30"/>
      <c r="DS38" s="30"/>
      <c r="DT38" s="30"/>
      <c r="DU38" s="30"/>
      <c r="DV38" s="30"/>
      <c r="DW38" s="30"/>
      <c r="DX38" s="30"/>
      <c r="DY38" s="5"/>
      <c r="ED38" s="61"/>
      <c r="EE38" s="61"/>
    </row>
    <row r="39" spans="1:135" s="56" customFormat="1" ht="16.5" hidden="1" customHeight="1">
      <c r="A39" s="2"/>
      <c r="B39" s="30"/>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40"/>
      <c r="AC39" s="40"/>
      <c r="AD39" s="979" t="e">
        <f ca="1">IF(OR(Q42="",AW42=""),"",IF(Q42&gt;AW42,O43,AY43))</f>
        <v>#N/A</v>
      </c>
      <c r="AE39" s="979"/>
      <c r="AF39" s="979"/>
      <c r="AG39" s="979"/>
      <c r="AH39" s="979"/>
      <c r="AI39" s="979"/>
      <c r="AJ39" s="979"/>
      <c r="AK39" s="40"/>
      <c r="AL39" s="40"/>
      <c r="AM39" s="57"/>
      <c r="AN39" s="920"/>
      <c r="AO39" s="53"/>
      <c r="AP39" s="30"/>
      <c r="AQ39" s="30"/>
      <c r="AR39" s="30"/>
      <c r="AS39" s="30"/>
      <c r="AT39" s="30"/>
      <c r="AU39" s="30"/>
      <c r="AV39" s="30"/>
      <c r="AW39" s="30"/>
      <c r="AX39" s="30"/>
      <c r="AY39" s="30"/>
      <c r="AZ39" s="30"/>
      <c r="BA39" s="30"/>
      <c r="BB39" s="30"/>
      <c r="BC39" s="125"/>
      <c r="BD39" s="125"/>
      <c r="BE39" s="125"/>
      <c r="BF39" s="125"/>
      <c r="BG39" s="125"/>
      <c r="BH39" s="125"/>
      <c r="BI39" s="125"/>
      <c r="BJ39" s="125"/>
      <c r="BK39" s="125"/>
      <c r="BL39" s="36"/>
      <c r="BM39" s="36"/>
      <c r="BN39" s="36"/>
      <c r="BO39" s="36"/>
      <c r="BP39" s="36"/>
      <c r="BQ39" s="36"/>
      <c r="BR39" s="30"/>
      <c r="BS39" s="30"/>
      <c r="BT39" s="30"/>
      <c r="BU39" s="30"/>
      <c r="BV39" s="30"/>
      <c r="BW39" s="30"/>
      <c r="BX39" s="30"/>
      <c r="BY39" s="30"/>
      <c r="BZ39" s="30"/>
      <c r="CA39" s="30"/>
      <c r="CB39" s="30"/>
      <c r="CC39" s="30"/>
      <c r="CD39" s="30"/>
      <c r="CE39" s="30"/>
      <c r="CF39" s="30"/>
      <c r="CG39" s="30"/>
      <c r="CH39" s="30"/>
      <c r="CI39" s="30"/>
      <c r="CJ39" s="30"/>
      <c r="CK39" s="30"/>
      <c r="CL39" s="53"/>
      <c r="CM39" s="919"/>
      <c r="CN39" s="40"/>
      <c r="CO39" s="40"/>
      <c r="CP39" s="972" t="e">
        <f ca="1">IF(OR(CC42="",DI42=""),"",IF(CC42&gt;DI42,CA43,DK43))</f>
        <v>#N/A</v>
      </c>
      <c r="CQ39" s="972"/>
      <c r="CR39" s="972"/>
      <c r="CS39" s="972"/>
      <c r="CT39" s="972"/>
      <c r="CU39" s="972"/>
      <c r="CV39" s="972"/>
      <c r="CW39" s="40"/>
      <c r="CX39" s="40"/>
      <c r="CY39" s="40"/>
      <c r="CZ39" s="30"/>
      <c r="DA39" s="30"/>
      <c r="DB39" s="30"/>
      <c r="DC39" s="30"/>
      <c r="DD39" s="30"/>
      <c r="DE39" s="30"/>
      <c r="DF39" s="30"/>
      <c r="DG39" s="30"/>
      <c r="DH39" s="30"/>
      <c r="DI39" s="30"/>
      <c r="DJ39" s="30"/>
      <c r="DK39" s="30"/>
      <c r="DL39" s="30"/>
      <c r="DM39" s="30"/>
      <c r="DN39" s="30"/>
      <c r="DO39" s="30"/>
      <c r="DP39" s="30"/>
      <c r="DQ39" s="30"/>
      <c r="DR39" s="30"/>
      <c r="DS39" s="30"/>
      <c r="DT39" s="30"/>
      <c r="DU39" s="30"/>
      <c r="DV39" s="30"/>
      <c r="DW39" s="30"/>
      <c r="DX39" s="30"/>
      <c r="DY39" s="5"/>
      <c r="DZ39" s="58"/>
      <c r="ED39" s="75"/>
      <c r="EE39" s="75"/>
    </row>
    <row r="40" spans="1:135" s="56" customFormat="1" ht="16.5" hidden="1" customHeight="1">
      <c r="A40" s="2"/>
      <c r="B40" s="30"/>
      <c r="C40" s="30"/>
      <c r="D40" s="137" t="s">
        <v>225</v>
      </c>
      <c r="E40" s="30"/>
      <c r="F40" s="30"/>
      <c r="G40" s="30"/>
      <c r="H40" s="30"/>
      <c r="I40" s="30"/>
      <c r="J40" s="30"/>
      <c r="K40" s="30"/>
      <c r="L40" s="30"/>
      <c r="M40" s="30"/>
      <c r="N40" s="30"/>
      <c r="O40" s="30"/>
      <c r="P40" s="30"/>
      <c r="Q40" s="30"/>
      <c r="R40" s="30"/>
      <c r="S40" s="30"/>
      <c r="T40" s="30"/>
      <c r="U40" s="30"/>
      <c r="V40" s="30"/>
      <c r="W40" s="30"/>
      <c r="X40" s="30"/>
      <c r="Y40" s="30"/>
      <c r="Z40" s="30"/>
      <c r="AA40" s="30"/>
      <c r="AB40" s="40"/>
      <c r="AC40" s="40"/>
      <c r="AD40" s="40"/>
      <c r="AE40" s="40"/>
      <c r="AF40" s="123"/>
      <c r="AG40" s="40"/>
      <c r="AH40" s="40"/>
      <c r="AI40" s="40"/>
      <c r="AJ40" s="40"/>
      <c r="AK40" s="40"/>
      <c r="AL40" s="40"/>
      <c r="AM40" s="40"/>
      <c r="AN40" s="920"/>
      <c r="AO40" s="7"/>
      <c r="AP40" s="30"/>
      <c r="AQ40" s="30"/>
      <c r="AR40" s="30"/>
      <c r="AS40" s="30"/>
      <c r="AT40" s="30"/>
      <c r="AU40" s="30"/>
      <c r="AV40" s="30"/>
      <c r="AW40" s="30"/>
      <c r="AX40" s="30"/>
      <c r="AY40" s="30"/>
      <c r="AZ40" s="30"/>
      <c r="BA40" s="30"/>
      <c r="BB40" s="30"/>
      <c r="BC40" s="125"/>
      <c r="BD40" s="125"/>
      <c r="BE40" s="125"/>
      <c r="BF40" s="125"/>
      <c r="BG40" s="125"/>
      <c r="BH40" s="125"/>
      <c r="BI40" s="125"/>
      <c r="BJ40" s="125"/>
      <c r="BK40" s="125"/>
      <c r="BL40" s="30"/>
      <c r="BM40" s="2"/>
      <c r="BN40" s="30"/>
      <c r="BO40" s="30"/>
      <c r="BP40" s="30"/>
      <c r="BQ40" s="30"/>
      <c r="BR40" s="30"/>
      <c r="BS40" s="30"/>
      <c r="BT40" s="30"/>
      <c r="BU40" s="30"/>
      <c r="BV40" s="30"/>
      <c r="BW40" s="30"/>
      <c r="BX40" s="30"/>
      <c r="BY40" s="30"/>
      <c r="BZ40" s="30"/>
      <c r="CA40" s="30"/>
      <c r="CB40" s="30"/>
      <c r="CC40" s="30"/>
      <c r="CD40" s="30"/>
      <c r="CE40" s="30"/>
      <c r="CF40" s="30"/>
      <c r="CG40" s="30"/>
      <c r="CH40" s="30"/>
      <c r="CI40" s="30"/>
      <c r="CJ40" s="30"/>
      <c r="CK40" s="30"/>
      <c r="CL40" s="7"/>
      <c r="CM40" s="919"/>
      <c r="CN40" s="40"/>
      <c r="CO40" s="40"/>
      <c r="CP40" s="40"/>
      <c r="CQ40" s="40"/>
      <c r="CR40" s="40"/>
      <c r="CS40" s="40"/>
      <c r="CT40" s="40"/>
      <c r="CU40" s="123"/>
      <c r="CV40" s="40"/>
      <c r="CW40" s="40"/>
      <c r="CX40" s="40"/>
      <c r="CY40" s="40"/>
      <c r="CZ40" s="30"/>
      <c r="DA40" s="30"/>
      <c r="DB40" s="30"/>
      <c r="DC40" s="30"/>
      <c r="DD40" s="30"/>
      <c r="DE40" s="30"/>
      <c r="DF40" s="30"/>
      <c r="DG40" s="30"/>
      <c r="DH40" s="30"/>
      <c r="DI40" s="30"/>
      <c r="DJ40" s="30"/>
      <c r="DK40" s="30"/>
      <c r="DL40" s="30"/>
      <c r="DM40" s="30"/>
      <c r="DN40" s="30"/>
      <c r="DO40" s="30"/>
      <c r="DP40" s="137" t="s">
        <v>267</v>
      </c>
      <c r="DQ40" s="30"/>
      <c r="DR40" s="30"/>
      <c r="DS40" s="30"/>
      <c r="DT40" s="30"/>
      <c r="DU40" s="30"/>
      <c r="DV40" s="30"/>
      <c r="DW40" s="30"/>
      <c r="DX40" s="30"/>
      <c r="DY40" s="5"/>
      <c r="DZ40" s="58"/>
      <c r="ED40" s="75"/>
      <c r="EE40" s="75"/>
    </row>
    <row r="41" spans="1:135" s="56" customFormat="1" ht="16.5" hidden="1" customHeight="1">
      <c r="A41" s="52"/>
      <c r="B41" s="52"/>
      <c r="C41" s="52"/>
      <c r="D41" s="52"/>
      <c r="E41" s="52"/>
      <c r="F41" s="52"/>
      <c r="G41" s="52"/>
      <c r="H41" s="52"/>
      <c r="I41" s="52"/>
      <c r="J41" s="52"/>
      <c r="K41" s="52"/>
      <c r="L41" s="52"/>
      <c r="M41" s="52"/>
      <c r="N41" s="52"/>
      <c r="O41" s="52"/>
      <c r="P41" s="52"/>
      <c r="Q41" s="39"/>
      <c r="R41" s="39"/>
      <c r="S41" s="39"/>
      <c r="T41" s="67"/>
      <c r="V41" s="52"/>
      <c r="W41" s="52"/>
      <c r="X41" s="52"/>
      <c r="Y41" s="52"/>
      <c r="Z41" s="52"/>
      <c r="AA41" s="52"/>
      <c r="AB41" s="39"/>
      <c r="AC41" s="39"/>
      <c r="AD41" s="39"/>
      <c r="AE41" s="39"/>
      <c r="AF41" s="123"/>
      <c r="AG41" s="39"/>
      <c r="AH41" s="39"/>
      <c r="AI41" s="39"/>
      <c r="AJ41" s="39"/>
      <c r="AK41" s="39"/>
      <c r="AL41" s="39"/>
      <c r="AM41" s="39"/>
      <c r="AN41" s="920"/>
      <c r="AO41" s="52"/>
      <c r="AP41" s="52"/>
      <c r="AQ41" s="52"/>
      <c r="AR41" s="52"/>
      <c r="AS41" s="52"/>
      <c r="AT41" s="39"/>
      <c r="AU41" s="39"/>
      <c r="AV41" s="39"/>
      <c r="AW41" s="67"/>
      <c r="AX41" s="52"/>
      <c r="AY41" s="52"/>
      <c r="AZ41" s="52"/>
      <c r="BA41" s="52"/>
      <c r="BB41" s="52"/>
      <c r="BC41" s="125"/>
      <c r="BD41" s="125"/>
      <c r="BE41" s="125"/>
      <c r="BF41" s="125"/>
      <c r="BG41" s="125"/>
      <c r="BH41" s="125"/>
      <c r="BI41" s="125"/>
      <c r="BJ41" s="125"/>
      <c r="BK41" s="125"/>
      <c r="BL41" s="52"/>
      <c r="BM41" s="52"/>
      <c r="BN41" s="52"/>
      <c r="BO41" s="52"/>
      <c r="BP41" s="52"/>
      <c r="BQ41" s="52"/>
      <c r="BR41" s="52"/>
      <c r="BS41" s="52"/>
      <c r="BT41" s="52"/>
      <c r="BU41" s="52"/>
      <c r="BV41" s="52"/>
      <c r="BW41" s="52"/>
      <c r="BX41" s="52"/>
      <c r="BY41" s="52"/>
      <c r="BZ41" s="52"/>
      <c r="CA41" s="52"/>
      <c r="CB41" s="52"/>
      <c r="CC41" s="39"/>
      <c r="CD41" s="39"/>
      <c r="CE41" s="39"/>
      <c r="CF41" s="67"/>
      <c r="CG41" s="52"/>
      <c r="CH41" s="52"/>
      <c r="CI41" s="52"/>
      <c r="CJ41" s="52"/>
      <c r="CK41" s="52"/>
      <c r="CL41" s="52"/>
      <c r="CM41" s="919"/>
      <c r="CN41" s="39"/>
      <c r="CO41" s="39"/>
      <c r="CP41" s="39"/>
      <c r="CQ41" s="39"/>
      <c r="CR41" s="39"/>
      <c r="CS41" s="39"/>
      <c r="CT41" s="39"/>
      <c r="CU41" s="123"/>
      <c r="CV41" s="39"/>
      <c r="CW41" s="39"/>
      <c r="CX41" s="39"/>
      <c r="CY41" s="39"/>
      <c r="CZ41" s="52"/>
      <c r="DA41" s="52"/>
      <c r="DB41" s="52"/>
      <c r="DC41" s="52"/>
      <c r="DD41" s="52"/>
      <c r="DE41" s="52"/>
      <c r="DF41" s="39"/>
      <c r="DG41" s="39"/>
      <c r="DH41" s="39"/>
      <c r="DI41" s="67"/>
      <c r="DJ41" s="52"/>
      <c r="DK41" s="52"/>
      <c r="DL41" s="52"/>
      <c r="DM41" s="52"/>
      <c r="DN41" s="52"/>
      <c r="DO41" s="52"/>
      <c r="DP41" s="52"/>
      <c r="DQ41" s="52"/>
      <c r="DR41" s="52"/>
      <c r="DS41" s="52"/>
      <c r="DT41" s="52"/>
      <c r="DU41" s="52"/>
      <c r="DV41" s="52"/>
      <c r="DW41" s="52"/>
      <c r="DX41" s="52"/>
      <c r="DY41" s="58"/>
      <c r="DZ41" s="58"/>
      <c r="ED41" s="75"/>
      <c r="EE41" s="75"/>
    </row>
    <row r="42" spans="1:135" s="56" customFormat="1" ht="16.5" hidden="1" customHeight="1">
      <c r="A42" s="52"/>
      <c r="B42" s="52"/>
      <c r="C42" s="52"/>
      <c r="D42" s="52"/>
      <c r="E42" s="52"/>
      <c r="F42" s="52"/>
      <c r="G42" s="52"/>
      <c r="H42" s="52"/>
      <c r="I42" s="52"/>
      <c r="J42" s="52"/>
      <c r="K42" s="52"/>
      <c r="L42" s="52"/>
      <c r="M42" s="52"/>
      <c r="N42" s="52"/>
      <c r="O42" s="52"/>
      <c r="P42" s="52"/>
      <c r="Q42" s="39" t="e">
        <f ca="1">IF(ISBLANK(VLOOKUP(AG43,INDIRECT(CONCATENATE(MID(AG43,1,1),"トーナメント得点")),3,FALSE)),"",VLOOKUP(AG43,INDIRECT(CONCATENATE(MID(AG43,1,1),"トーナメント得点")),3,FALSE))</f>
        <v>#N/A</v>
      </c>
      <c r="R42" s="76"/>
      <c r="S42" s="76"/>
      <c r="T42" s="76"/>
      <c r="V42" s="52"/>
      <c r="W42" s="52"/>
      <c r="X42" s="52"/>
      <c r="Y42" s="52"/>
      <c r="Z42" s="52"/>
      <c r="AA42" s="52"/>
      <c r="AB42" s="52"/>
      <c r="AC42" s="52"/>
      <c r="AD42" s="52"/>
      <c r="AE42" s="52"/>
      <c r="AF42" s="52"/>
      <c r="AG42" s="52"/>
      <c r="AH42" s="52"/>
      <c r="AI42" s="52"/>
      <c r="AJ42" s="52"/>
      <c r="AK42" s="52"/>
      <c r="AL42" s="52"/>
      <c r="AM42" s="52"/>
      <c r="AN42" s="920"/>
      <c r="AO42" s="52"/>
      <c r="AP42" s="52"/>
      <c r="AQ42" s="52"/>
      <c r="AR42" s="52"/>
      <c r="AS42" s="52"/>
      <c r="AT42" s="76"/>
      <c r="AU42" s="76"/>
      <c r="AV42" s="76"/>
      <c r="AW42" s="39" t="e">
        <f ca="1">IF(ISBLANK(VLOOKUP(AG43,INDIRECT(CONCATENATE(MID(AG43,1,1),"トーナメント得点")),6,FALSE)),"",VLOOKUP(AG43,INDIRECT(CONCATENATE(MID(AG43,1,1),"トーナメント得点")),6,FALSE))</f>
        <v>#N/A</v>
      </c>
      <c r="AX42" s="52"/>
      <c r="AY42" s="52"/>
      <c r="AZ42" s="52"/>
      <c r="BA42" s="52"/>
      <c r="BB42" s="52"/>
      <c r="BC42" s="125"/>
      <c r="BD42" s="125"/>
      <c r="BE42" s="125"/>
      <c r="BF42" s="125"/>
      <c r="BG42" s="125"/>
      <c r="BH42" s="125"/>
      <c r="BI42" s="125"/>
      <c r="BJ42" s="125"/>
      <c r="BK42" s="125"/>
      <c r="BL42" s="52"/>
      <c r="BM42" s="52"/>
      <c r="BN42" s="52"/>
      <c r="BO42" s="52"/>
      <c r="BP42" s="52"/>
      <c r="BQ42" s="52"/>
      <c r="BR42" s="52"/>
      <c r="BS42" s="52"/>
      <c r="BT42" s="52"/>
      <c r="BU42" s="52"/>
      <c r="BV42" s="52"/>
      <c r="BW42" s="52"/>
      <c r="BX42" s="52"/>
      <c r="BY42" s="52"/>
      <c r="BZ42" s="52"/>
      <c r="CA42" s="52"/>
      <c r="CB42" s="52"/>
      <c r="CC42" s="39" t="e">
        <f ca="1">IF(ISBLANK(VLOOKUP(CS43,INDIRECT(CONCATENATE(MID(CS43,1,1),"トーナメント得点")),3,FALSE)),"",VLOOKUP(CS43,INDIRECT(CONCATENATE(MID(CS43,1,1),"トーナメント得点")),3,FALSE))</f>
        <v>#N/A</v>
      </c>
      <c r="CD42" s="76"/>
      <c r="CE42" s="76"/>
      <c r="CF42" s="76"/>
      <c r="CG42" s="52"/>
      <c r="CH42" s="52"/>
      <c r="CI42" s="52"/>
      <c r="CJ42" s="52"/>
      <c r="CK42" s="52"/>
      <c r="CL42" s="52"/>
      <c r="CM42" s="919"/>
      <c r="CN42" s="52"/>
      <c r="CO42" s="52"/>
      <c r="CP42" s="52"/>
      <c r="CQ42" s="52"/>
      <c r="CR42" s="52"/>
      <c r="CS42" s="52"/>
      <c r="CT42" s="52"/>
      <c r="CU42" s="52"/>
      <c r="CV42" s="52"/>
      <c r="CW42" s="52"/>
      <c r="CX42" s="52"/>
      <c r="CY42" s="52"/>
      <c r="CZ42" s="52"/>
      <c r="DA42" s="52"/>
      <c r="DB42" s="52"/>
      <c r="DC42" s="52"/>
      <c r="DD42" s="52"/>
      <c r="DE42" s="52"/>
      <c r="DF42" s="76"/>
      <c r="DG42" s="76"/>
      <c r="DH42" s="76"/>
      <c r="DI42" s="39" t="e">
        <f ca="1">IF(ISBLANK(VLOOKUP(CS43,INDIRECT(CONCATENATE(MID(CS43,1,1),"トーナメント得点")),6,FALSE)),"",VLOOKUP(CS43,INDIRECT(CONCATENATE(MID(CS43,1,1),"トーナメント得点")),6,FALSE))</f>
        <v>#N/A</v>
      </c>
      <c r="DJ42" s="52"/>
      <c r="DK42" s="52"/>
      <c r="DL42" s="52"/>
      <c r="DM42" s="52"/>
      <c r="DN42" s="52"/>
      <c r="DO42" s="52"/>
      <c r="DP42" s="52"/>
      <c r="DQ42" s="52"/>
      <c r="DR42" s="52"/>
      <c r="DS42" s="52"/>
      <c r="DT42" s="52"/>
      <c r="DU42" s="52"/>
      <c r="DV42" s="52"/>
      <c r="DW42" s="52"/>
      <c r="DX42" s="52"/>
      <c r="DY42" s="58"/>
      <c r="DZ42" s="58"/>
      <c r="ED42" s="75"/>
      <c r="EE42" s="75"/>
    </row>
    <row r="43" spans="1:135" s="56" customFormat="1" ht="16.5" hidden="1" customHeight="1">
      <c r="A43" s="52"/>
      <c r="B43" s="52"/>
      <c r="C43" s="52"/>
      <c r="D43" s="52"/>
      <c r="E43" s="52"/>
      <c r="F43" s="52"/>
      <c r="G43" s="52"/>
      <c r="H43" s="52"/>
      <c r="I43" s="52"/>
      <c r="J43" s="52"/>
      <c r="K43" s="52"/>
      <c r="L43" s="52"/>
      <c r="M43" s="52"/>
      <c r="N43" s="52"/>
      <c r="O43" s="920" t="e">
        <f ca="1">IF(OR(I49="",Y49=""),"",IF(I49&gt;Y49,H48,Y67))</f>
        <v>#N/A</v>
      </c>
      <c r="P43" s="52"/>
      <c r="Q43" s="60"/>
      <c r="R43" s="60"/>
      <c r="S43" s="60"/>
      <c r="T43" s="61"/>
      <c r="V43" s="61"/>
      <c r="W43" s="61"/>
      <c r="X43" s="61"/>
      <c r="Y43" s="61"/>
      <c r="Z43" s="61"/>
      <c r="AA43" s="61"/>
      <c r="AB43" s="61"/>
      <c r="AC43" s="61"/>
      <c r="AD43" s="61"/>
      <c r="AE43" s="61"/>
      <c r="AF43" s="61"/>
      <c r="AG43" s="971" t="s">
        <v>296</v>
      </c>
      <c r="AH43" s="971"/>
      <c r="AI43" s="61"/>
      <c r="AJ43" s="61"/>
      <c r="AK43" s="61"/>
      <c r="AL43" s="61"/>
      <c r="AM43" s="48"/>
      <c r="AR43" s="52"/>
      <c r="AS43" s="52"/>
      <c r="AT43" s="60"/>
      <c r="AU43" s="60"/>
      <c r="AV43" s="60"/>
      <c r="AW43" s="48"/>
      <c r="AX43" s="52"/>
      <c r="AY43" s="919" t="e">
        <f ca="1">IF(OR(AO49="",BE49=""),"",IF(AO49&gt;BE49,AN48,BE67))</f>
        <v>#N/A</v>
      </c>
      <c r="AZ43" s="52"/>
      <c r="BA43" s="52"/>
      <c r="BB43" s="52"/>
      <c r="BC43" s="125"/>
      <c r="BD43" s="125"/>
      <c r="BE43" s="125"/>
      <c r="BF43" s="125"/>
      <c r="BG43" s="125"/>
      <c r="BH43" s="125"/>
      <c r="BI43" s="125"/>
      <c r="BJ43" s="125"/>
      <c r="BK43" s="125"/>
      <c r="BL43" s="52"/>
      <c r="BM43" s="52"/>
      <c r="BN43" s="52"/>
      <c r="BO43" s="52"/>
      <c r="BP43" s="52"/>
      <c r="BQ43" s="52"/>
      <c r="BR43" s="52"/>
      <c r="BS43" s="52"/>
      <c r="BT43" s="52"/>
      <c r="BU43" s="52"/>
      <c r="BV43" s="52"/>
      <c r="BW43" s="52"/>
      <c r="BX43" s="52"/>
      <c r="BY43" s="52"/>
      <c r="BZ43" s="52"/>
      <c r="CA43" s="920" t="e">
        <f ca="1">IF(OR(BU49="",CK49=""),"",IF(BU49&gt;CK49,BT48,CL48))</f>
        <v>#N/A</v>
      </c>
      <c r="CB43" s="52"/>
      <c r="CC43" s="60"/>
      <c r="CD43" s="60"/>
      <c r="CE43" s="60"/>
      <c r="CF43" s="61"/>
      <c r="CG43" s="61"/>
      <c r="CH43" s="61"/>
      <c r="CI43" s="61"/>
      <c r="CJ43" s="61"/>
      <c r="CK43" s="61"/>
      <c r="CL43" s="61"/>
      <c r="CM43" s="61"/>
      <c r="CN43" s="61"/>
      <c r="CO43" s="61"/>
      <c r="CP43" s="61"/>
      <c r="CQ43" s="61"/>
      <c r="CR43" s="61"/>
      <c r="CS43" s="971" t="s">
        <v>297</v>
      </c>
      <c r="CT43" s="971"/>
      <c r="CU43" s="61"/>
      <c r="CV43" s="61"/>
      <c r="CW43" s="61"/>
      <c r="CX43" s="61"/>
      <c r="CY43" s="48"/>
      <c r="DD43" s="52"/>
      <c r="DE43" s="52"/>
      <c r="DF43" s="60"/>
      <c r="DG43" s="60"/>
      <c r="DH43" s="60"/>
      <c r="DI43" s="48"/>
      <c r="DJ43" s="52"/>
      <c r="DK43" s="919" t="e">
        <f ca="1">IF(OR(DA49="",DQ49=""),"",IF(DA49&gt;DQ49,CZ48,DR48))</f>
        <v>#N/A</v>
      </c>
      <c r="DL43" s="52"/>
      <c r="DM43" s="52"/>
      <c r="DN43" s="52"/>
      <c r="DO43" s="52"/>
      <c r="DP43" s="52"/>
      <c r="DQ43" s="52"/>
      <c r="DR43" s="52"/>
      <c r="DS43" s="52"/>
      <c r="DT43" s="52"/>
      <c r="DU43" s="52"/>
      <c r="DV43" s="52"/>
      <c r="DW43" s="52"/>
      <c r="DX43" s="52"/>
      <c r="DY43" s="58"/>
      <c r="DZ43" s="58"/>
      <c r="ED43" s="75"/>
      <c r="EE43" s="75"/>
    </row>
    <row r="44" spans="1:135" s="56" customFormat="1" ht="16.5" hidden="1" customHeight="1">
      <c r="A44" s="52"/>
      <c r="B44" s="52"/>
      <c r="C44" s="52"/>
      <c r="D44" s="52"/>
      <c r="E44" s="52"/>
      <c r="F44" s="52"/>
      <c r="G44" s="52"/>
      <c r="H44" s="52"/>
      <c r="I44" s="52"/>
      <c r="J44" s="52"/>
      <c r="K44" s="52"/>
      <c r="L44" s="52"/>
      <c r="M44" s="52"/>
      <c r="N44" s="52"/>
      <c r="O44" s="920"/>
      <c r="P44" s="52"/>
      <c r="Q44" s="52"/>
      <c r="R44" s="52"/>
      <c r="S44" s="52"/>
      <c r="T44" s="52"/>
      <c r="U44" s="52"/>
      <c r="V44" s="52"/>
      <c r="W44" s="52"/>
      <c r="X44" s="52"/>
      <c r="Y44" s="52"/>
      <c r="Z44" s="52"/>
      <c r="AA44" s="52"/>
      <c r="AB44" s="52"/>
      <c r="AC44" s="52"/>
      <c r="AD44" s="39"/>
      <c r="AE44" s="39"/>
      <c r="AF44" s="39"/>
      <c r="AG44" s="39"/>
      <c r="AH44" s="39"/>
      <c r="AI44" s="39"/>
      <c r="AJ44" s="39"/>
      <c r="AK44" s="39"/>
      <c r="AL44" s="52"/>
      <c r="AM44" s="52"/>
      <c r="AN44" s="52"/>
      <c r="AO44" s="52"/>
      <c r="AP44" s="52"/>
      <c r="AQ44" s="52"/>
      <c r="AR44" s="52"/>
      <c r="AS44" s="52"/>
      <c r="AT44" s="52"/>
      <c r="AU44" s="52"/>
      <c r="AV44" s="52"/>
      <c r="AW44" s="52"/>
      <c r="AX44" s="52"/>
      <c r="AY44" s="919"/>
      <c r="AZ44" s="52"/>
      <c r="BA44" s="52"/>
      <c r="BB44" s="52"/>
      <c r="BC44" s="125"/>
      <c r="BD44" s="125"/>
      <c r="BE44" s="125"/>
      <c r="BF44" s="125"/>
      <c r="BG44" s="125"/>
      <c r="BH44" s="125"/>
      <c r="BI44" s="125"/>
      <c r="BJ44" s="125"/>
      <c r="BK44" s="125"/>
      <c r="BL44" s="52"/>
      <c r="BM44" s="52"/>
      <c r="BN44" s="52"/>
      <c r="BO44" s="52"/>
      <c r="BP44" s="52"/>
      <c r="BQ44" s="52"/>
      <c r="BR44" s="52"/>
      <c r="BS44" s="52"/>
      <c r="BT44" s="52"/>
      <c r="BU44" s="52"/>
      <c r="BV44" s="52"/>
      <c r="BW44" s="52"/>
      <c r="BX44" s="52"/>
      <c r="BY44" s="52"/>
      <c r="BZ44" s="52"/>
      <c r="CA44" s="920"/>
      <c r="CB44" s="52"/>
      <c r="CC44" s="52"/>
      <c r="CD44" s="52"/>
      <c r="CE44" s="52"/>
      <c r="CF44" s="52"/>
      <c r="CG44" s="52"/>
      <c r="CH44" s="52"/>
      <c r="CI44" s="52"/>
      <c r="CJ44" s="52"/>
      <c r="CK44" s="52"/>
      <c r="CL44" s="52"/>
      <c r="CM44" s="52"/>
      <c r="CN44" s="52"/>
      <c r="CO44" s="52"/>
      <c r="CP44" s="39"/>
      <c r="CQ44" s="39"/>
      <c r="CR44" s="39"/>
      <c r="CS44" s="39"/>
      <c r="CT44" s="39"/>
      <c r="CU44" s="39"/>
      <c r="CV44" s="39"/>
      <c r="CW44" s="39"/>
      <c r="CX44" s="52"/>
      <c r="CY44" s="52"/>
      <c r="CZ44" s="52"/>
      <c r="DA44" s="52"/>
      <c r="DB44" s="52"/>
      <c r="DC44" s="52"/>
      <c r="DD44" s="52"/>
      <c r="DE44" s="52"/>
      <c r="DF44" s="52"/>
      <c r="DG44" s="52"/>
      <c r="DH44" s="52"/>
      <c r="DI44" s="52"/>
      <c r="DJ44" s="52"/>
      <c r="DK44" s="919"/>
      <c r="DL44" s="52"/>
      <c r="DM44" s="52"/>
      <c r="DN44" s="52"/>
      <c r="DO44" s="52"/>
      <c r="DP44" s="52"/>
      <c r="DQ44" s="52"/>
      <c r="DR44" s="52"/>
      <c r="DS44" s="52"/>
      <c r="DT44" s="52"/>
      <c r="DU44" s="52"/>
      <c r="DV44" s="52"/>
      <c r="DW44" s="52"/>
      <c r="DX44" s="52"/>
      <c r="DY44" s="58"/>
      <c r="DZ44" s="58"/>
      <c r="ED44" s="75"/>
      <c r="EE44" s="75"/>
    </row>
    <row r="45" spans="1:135" s="56" customFormat="1" ht="16.5" hidden="1" customHeight="1">
      <c r="A45" s="52"/>
      <c r="B45" s="52"/>
      <c r="C45" s="52"/>
      <c r="D45" s="52"/>
      <c r="E45" s="52"/>
      <c r="F45" s="52"/>
      <c r="G45" s="52"/>
      <c r="H45" s="52"/>
      <c r="I45" s="52"/>
      <c r="J45" s="52"/>
      <c r="K45" s="52"/>
      <c r="L45" s="52"/>
      <c r="M45" s="52"/>
      <c r="N45" s="52"/>
      <c r="O45" s="920"/>
      <c r="P45" s="52"/>
      <c r="Q45" s="52"/>
      <c r="R45" s="52"/>
      <c r="S45" s="52"/>
      <c r="T45" s="52"/>
      <c r="U45" s="52"/>
      <c r="V45" s="39"/>
      <c r="W45" s="52"/>
      <c r="X45" s="52"/>
      <c r="Y45" s="52"/>
      <c r="Z45" s="52"/>
      <c r="AA45" s="52"/>
      <c r="AB45" s="52"/>
      <c r="AC45" s="52"/>
      <c r="AD45" s="52"/>
      <c r="AE45" s="52"/>
      <c r="AF45" s="52"/>
      <c r="AG45" s="52"/>
      <c r="AH45" s="52"/>
      <c r="AI45" s="52"/>
      <c r="AJ45" s="52"/>
      <c r="AK45" s="52"/>
      <c r="AL45" s="52"/>
      <c r="AM45" s="52"/>
      <c r="AN45" s="52"/>
      <c r="AO45" s="52"/>
      <c r="AP45" s="52"/>
      <c r="AQ45" s="52"/>
      <c r="AR45" s="52"/>
      <c r="AS45" s="39"/>
      <c r="AT45" s="52"/>
      <c r="AU45" s="52"/>
      <c r="AV45" s="52"/>
      <c r="AW45" s="52"/>
      <c r="AX45" s="52"/>
      <c r="AY45" s="919"/>
      <c r="AZ45" s="52"/>
      <c r="BA45" s="52"/>
      <c r="BB45" s="52"/>
      <c r="BC45" s="125"/>
      <c r="BD45" s="125"/>
      <c r="BE45" s="125"/>
      <c r="BF45" s="125"/>
      <c r="BG45" s="125"/>
      <c r="BH45" s="125"/>
      <c r="BI45" s="125"/>
      <c r="BJ45" s="125"/>
      <c r="BK45" s="125"/>
      <c r="BL45" s="52"/>
      <c r="BM45" s="52"/>
      <c r="BN45" s="52"/>
      <c r="BO45" s="52"/>
      <c r="BP45" s="52"/>
      <c r="BQ45" s="52"/>
      <c r="BR45" s="52"/>
      <c r="BS45" s="52"/>
      <c r="BT45" s="52"/>
      <c r="BU45" s="52"/>
      <c r="BV45" s="52"/>
      <c r="BW45" s="52"/>
      <c r="BX45" s="52"/>
      <c r="BY45" s="52"/>
      <c r="BZ45" s="52"/>
      <c r="CA45" s="920"/>
      <c r="CB45" s="52"/>
      <c r="CC45" s="52"/>
      <c r="CD45" s="52"/>
      <c r="CE45" s="52"/>
      <c r="CF45" s="52"/>
      <c r="CG45" s="52"/>
      <c r="CH45" s="39"/>
      <c r="CI45" s="52"/>
      <c r="CJ45" s="52"/>
      <c r="CK45" s="52"/>
      <c r="CL45" s="52"/>
      <c r="CM45" s="52"/>
      <c r="CN45" s="52"/>
      <c r="CO45" s="52"/>
      <c r="CP45" s="52"/>
      <c r="CQ45" s="52"/>
      <c r="CR45" s="52"/>
      <c r="CS45" s="52"/>
      <c r="CT45" s="52"/>
      <c r="CU45" s="52"/>
      <c r="CV45" s="52"/>
      <c r="CW45" s="52"/>
      <c r="CX45" s="52"/>
      <c r="CY45" s="52"/>
      <c r="CZ45" s="52"/>
      <c r="DA45" s="52"/>
      <c r="DB45" s="52"/>
      <c r="DC45" s="52"/>
      <c r="DD45" s="52"/>
      <c r="DE45" s="39"/>
      <c r="DF45" s="52"/>
      <c r="DG45" s="52"/>
      <c r="DH45" s="52"/>
      <c r="DI45" s="52"/>
      <c r="DJ45" s="52"/>
      <c r="DK45" s="919"/>
      <c r="DL45" s="52"/>
      <c r="DM45" s="52"/>
      <c r="DN45" s="52"/>
      <c r="DO45" s="52"/>
      <c r="DP45" s="52"/>
      <c r="DQ45" s="52"/>
      <c r="DR45" s="52"/>
      <c r="DS45" s="52"/>
      <c r="DT45" s="52"/>
      <c r="DU45" s="52"/>
      <c r="DV45" s="52"/>
      <c r="DW45" s="52"/>
      <c r="DX45" s="52"/>
      <c r="DY45" s="58"/>
      <c r="DZ45" s="58"/>
      <c r="ED45" s="75"/>
      <c r="EE45" s="75"/>
    </row>
    <row r="46" spans="1:135" s="3" customFormat="1" ht="16.5" hidden="1" customHeight="1">
      <c r="A46" s="52"/>
      <c r="B46" s="52"/>
      <c r="C46" s="52"/>
      <c r="D46" s="52"/>
      <c r="E46" s="52"/>
      <c r="F46" s="52"/>
      <c r="G46" s="52"/>
      <c r="H46" s="52"/>
      <c r="I46" s="52"/>
      <c r="J46" s="52"/>
      <c r="K46" s="52"/>
      <c r="L46" s="52"/>
      <c r="M46" s="52"/>
      <c r="N46" s="52"/>
      <c r="O46" s="920"/>
      <c r="P46" s="52"/>
      <c r="Q46" s="52"/>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919"/>
      <c r="AZ46" s="52"/>
      <c r="BA46" s="52"/>
      <c r="BB46" s="52"/>
      <c r="BC46" s="125"/>
      <c r="BD46" s="125"/>
      <c r="BE46" s="125"/>
      <c r="BF46" s="125"/>
      <c r="BG46" s="125"/>
      <c r="BH46" s="125"/>
      <c r="BI46" s="125"/>
      <c r="BJ46" s="125"/>
      <c r="BK46" s="125"/>
      <c r="BL46" s="52"/>
      <c r="BM46" s="52"/>
      <c r="BN46" s="52"/>
      <c r="BO46" s="52"/>
      <c r="BP46" s="52"/>
      <c r="BQ46" s="52"/>
      <c r="BR46" s="52"/>
      <c r="BS46" s="52"/>
      <c r="BT46" s="52"/>
      <c r="BU46" s="52"/>
      <c r="BV46" s="52"/>
      <c r="BW46" s="52"/>
      <c r="BX46" s="52"/>
      <c r="BY46" s="52"/>
      <c r="BZ46" s="52"/>
      <c r="CA46" s="920"/>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c r="DA46" s="52"/>
      <c r="DB46" s="52"/>
      <c r="DC46" s="52"/>
      <c r="DD46" s="52"/>
      <c r="DE46" s="52"/>
      <c r="DF46" s="52"/>
      <c r="DG46" s="52"/>
      <c r="DH46" s="52"/>
      <c r="DI46" s="52"/>
      <c r="DJ46" s="52"/>
      <c r="DK46" s="919"/>
      <c r="DL46" s="52"/>
      <c r="DM46" s="52"/>
      <c r="DN46" s="52"/>
      <c r="DO46" s="52"/>
      <c r="DP46" s="52"/>
      <c r="DQ46" s="52"/>
      <c r="DR46" s="52"/>
      <c r="DS46" s="52"/>
      <c r="DT46" s="52"/>
      <c r="DU46" s="52"/>
      <c r="DV46" s="52"/>
      <c r="DW46" s="52"/>
      <c r="DX46" s="52"/>
      <c r="DY46" s="58"/>
      <c r="DZ46" s="5"/>
      <c r="ED46" s="49"/>
      <c r="EE46" s="49"/>
    </row>
    <row r="47" spans="1:135" s="29" customFormat="1" ht="16.5" hidden="1" customHeight="1">
      <c r="A47" s="52"/>
      <c r="B47" s="52"/>
      <c r="C47" s="52"/>
      <c r="D47" s="52"/>
      <c r="E47" s="52"/>
      <c r="F47" s="52"/>
      <c r="G47" s="52"/>
      <c r="H47" s="52"/>
      <c r="I47" s="52"/>
      <c r="J47" s="52"/>
      <c r="K47" s="52"/>
      <c r="L47" s="52"/>
      <c r="M47" s="52"/>
      <c r="N47" s="52"/>
      <c r="O47" s="920"/>
      <c r="P47" s="52"/>
      <c r="Q47" s="52"/>
      <c r="R47" s="39"/>
      <c r="S47" s="39"/>
      <c r="T47" s="39"/>
      <c r="U47" s="39"/>
      <c r="V47" s="39"/>
      <c r="W47" s="39"/>
      <c r="X47" s="39"/>
      <c r="Y47" s="52"/>
      <c r="Z47" s="52"/>
      <c r="AA47" s="52"/>
      <c r="AB47" s="52"/>
      <c r="AC47" s="52"/>
      <c r="AD47" s="52"/>
      <c r="AE47" s="52"/>
      <c r="AF47" s="52"/>
      <c r="AG47" s="52"/>
      <c r="AH47" s="52"/>
      <c r="AI47" s="52"/>
      <c r="AJ47" s="52"/>
      <c r="AK47" s="52"/>
      <c r="AL47" s="52"/>
      <c r="AM47" s="52"/>
      <c r="AN47" s="52"/>
      <c r="AO47" s="52"/>
      <c r="AP47" s="39"/>
      <c r="AQ47" s="39"/>
      <c r="AR47" s="39"/>
      <c r="AS47" s="39"/>
      <c r="AT47" s="39"/>
      <c r="AU47" s="39"/>
      <c r="AV47" s="39"/>
      <c r="AW47" s="52"/>
      <c r="AX47" s="52"/>
      <c r="AY47" s="919"/>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920"/>
      <c r="CB47" s="52"/>
      <c r="CC47" s="52"/>
      <c r="CD47" s="39"/>
      <c r="CE47" s="39"/>
      <c r="CF47" s="39"/>
      <c r="CG47" s="39"/>
      <c r="CH47" s="39"/>
      <c r="CI47" s="39"/>
      <c r="CJ47" s="39"/>
      <c r="CK47" s="52"/>
      <c r="CL47" s="52"/>
      <c r="CM47" s="52"/>
      <c r="CN47" s="52"/>
      <c r="CO47" s="52"/>
      <c r="CP47" s="52"/>
      <c r="CQ47" s="52"/>
      <c r="CR47" s="52"/>
      <c r="CS47" s="52"/>
      <c r="CT47" s="52"/>
      <c r="CU47" s="52"/>
      <c r="CV47" s="52"/>
      <c r="CW47" s="52"/>
      <c r="CX47" s="52"/>
      <c r="CY47" s="52"/>
      <c r="CZ47" s="52"/>
      <c r="DA47" s="52"/>
      <c r="DB47" s="39"/>
      <c r="DC47" s="39"/>
      <c r="DD47" s="39"/>
      <c r="DE47" s="39"/>
      <c r="DF47" s="39"/>
      <c r="DG47" s="39"/>
      <c r="DH47" s="39"/>
      <c r="DI47" s="52"/>
      <c r="DJ47" s="52"/>
      <c r="DK47" s="919"/>
      <c r="DL47" s="52"/>
      <c r="DM47" s="52"/>
      <c r="DN47" s="52"/>
      <c r="DO47" s="52"/>
      <c r="DP47" s="52"/>
      <c r="DQ47" s="52"/>
      <c r="DR47" s="52"/>
      <c r="DS47" s="52"/>
      <c r="DT47" s="52"/>
      <c r="DU47" s="52"/>
      <c r="DV47" s="52"/>
      <c r="DW47" s="52"/>
      <c r="DX47" s="52"/>
      <c r="DY47" s="58"/>
      <c r="ED47" s="6"/>
      <c r="EE47" s="6"/>
    </row>
    <row r="48" spans="1:135" ht="16.5" hidden="1" customHeight="1">
      <c r="A48" s="52"/>
      <c r="B48" s="52"/>
      <c r="C48" s="52"/>
      <c r="D48" s="56"/>
      <c r="E48" s="52"/>
      <c r="F48" s="52"/>
      <c r="G48" s="52"/>
      <c r="H48" s="920" t="e">
        <f ca="1">IF(OR(E53="",M53=""),"",IF(E53&gt;M53,E67,M67))</f>
        <v>#N/A</v>
      </c>
      <c r="I48" s="52"/>
      <c r="J48" s="52"/>
      <c r="K48" s="52"/>
      <c r="L48" s="52"/>
      <c r="M48" s="52"/>
      <c r="N48" s="52"/>
      <c r="O48" s="52"/>
      <c r="P48" s="52"/>
      <c r="Q48" s="52"/>
      <c r="R48" s="52"/>
      <c r="S48" s="52"/>
      <c r="T48" s="52"/>
      <c r="U48" s="52"/>
      <c r="V48" s="52"/>
      <c r="W48" s="52"/>
      <c r="X48" s="52"/>
      <c r="Y48" s="52"/>
      <c r="Z48" s="919"/>
      <c r="AA48" s="52"/>
      <c r="AB48" s="52"/>
      <c r="AC48" s="52"/>
      <c r="AD48" s="52"/>
      <c r="AE48" s="52"/>
      <c r="AF48" s="52"/>
      <c r="AG48" s="52"/>
      <c r="AH48" s="52"/>
      <c r="AI48" s="52"/>
      <c r="AJ48" s="52"/>
      <c r="AK48" s="52"/>
      <c r="AL48" s="52"/>
      <c r="AM48" s="52"/>
      <c r="AN48" s="920" t="e">
        <f ca="1">IF(OR(AK53="",AS53=""),"",IF(AK53&gt;AS53,AK67,AS67))</f>
        <v>#N/A</v>
      </c>
      <c r="AO48" s="52"/>
      <c r="AP48" s="52"/>
      <c r="AQ48" s="52"/>
      <c r="AR48" s="52"/>
      <c r="AS48" s="52"/>
      <c r="AT48" s="52"/>
      <c r="AU48" s="52"/>
      <c r="AV48" s="52"/>
      <c r="AW48" s="52"/>
      <c r="AX48" s="52"/>
      <c r="AY48" s="52"/>
      <c r="AZ48" s="52"/>
      <c r="BA48" s="52"/>
      <c r="BB48" s="52"/>
      <c r="BC48" s="52"/>
      <c r="BD48" s="52"/>
      <c r="BE48" s="52"/>
      <c r="BF48" s="919"/>
      <c r="BG48" s="52"/>
      <c r="BH48" s="52"/>
      <c r="BI48" s="52"/>
      <c r="BJ48" s="52"/>
      <c r="BK48" s="52"/>
      <c r="BL48" s="52"/>
      <c r="BM48" s="52"/>
      <c r="BN48" s="52"/>
      <c r="BO48" s="52"/>
      <c r="BP48" s="52"/>
      <c r="BQ48" s="52"/>
      <c r="BR48" s="52"/>
      <c r="BS48" s="52"/>
      <c r="BT48" s="920" t="e">
        <f ca="1">IF(OR(BQ53="",BY53=""),"",IF(BQ53&gt;BY53,BP52,BZ52))</f>
        <v>#N/A</v>
      </c>
      <c r="BU48" s="52"/>
      <c r="BV48" s="52"/>
      <c r="BW48" s="52"/>
      <c r="BX48" s="52"/>
      <c r="BY48" s="52"/>
      <c r="BZ48" s="52"/>
      <c r="CA48" s="52"/>
      <c r="CB48" s="52"/>
      <c r="CC48" s="52"/>
      <c r="CD48" s="52"/>
      <c r="CE48" s="52"/>
      <c r="CF48" s="52"/>
      <c r="CG48" s="52"/>
      <c r="CH48" s="52"/>
      <c r="CI48" s="52"/>
      <c r="CJ48" s="52"/>
      <c r="CK48" s="52"/>
      <c r="CL48" s="919" t="e">
        <f ca="1">IF(OR(CG53="",CO53=""),"",IF(CG53&gt;CO53,CF52,CP52))</f>
        <v>#N/A</v>
      </c>
      <c r="CM48" s="52"/>
      <c r="CN48" s="52"/>
      <c r="CO48" s="52"/>
      <c r="CP48" s="52"/>
      <c r="CQ48" s="52"/>
      <c r="CR48" s="52"/>
      <c r="CS48" s="52"/>
      <c r="CT48" s="52"/>
      <c r="CU48" s="52"/>
      <c r="CV48" s="52"/>
      <c r="CW48" s="52"/>
      <c r="CX48" s="52"/>
      <c r="CY48" s="52"/>
      <c r="CZ48" s="920" t="e">
        <f ca="1">IF(OR(CW53="",DE53=""),"",IF(CW53&gt;DE53,CV52,DF52))</f>
        <v>#N/A</v>
      </c>
      <c r="DA48" s="52"/>
      <c r="DB48" s="52"/>
      <c r="DC48" s="52"/>
      <c r="DD48" s="52"/>
      <c r="DE48" s="52"/>
      <c r="DF48" s="52"/>
      <c r="DG48" s="52"/>
      <c r="DH48" s="52"/>
      <c r="DI48" s="52"/>
      <c r="DJ48" s="52"/>
      <c r="DK48" s="52"/>
      <c r="DL48" s="52"/>
      <c r="DM48" s="52"/>
      <c r="DN48" s="52"/>
      <c r="DO48" s="52"/>
      <c r="DP48" s="52"/>
      <c r="DQ48" s="52"/>
      <c r="DR48" s="919" t="e">
        <f ca="1">IF(OR(DM53="",DU53=""),"",IF(DM53&gt;DU53,DL52,DV52))</f>
        <v>#N/A</v>
      </c>
      <c r="DS48" s="52"/>
      <c r="DT48" s="52"/>
      <c r="DU48" s="52"/>
      <c r="DV48" s="52"/>
      <c r="DW48" s="52"/>
      <c r="DX48" s="52"/>
      <c r="DY48" s="58"/>
      <c r="ED48" s="50"/>
      <c r="EE48" s="50"/>
    </row>
    <row r="49" spans="1:129" ht="16.5" hidden="1" customHeight="1">
      <c r="A49" s="52"/>
      <c r="B49" s="52"/>
      <c r="C49" s="52"/>
      <c r="D49" s="52"/>
      <c r="E49" s="52"/>
      <c r="F49" s="52"/>
      <c r="G49" s="47"/>
      <c r="H49" s="920"/>
      <c r="I49" s="39" t="e">
        <f ca="1">IF(ISBLANK(VLOOKUP(Q50,INDIRECT(CONCATENATE(MID(Q50,1,1),"トーナメント得点")),3,FALSE)),"",VLOOKUP(Q50,INDIRECT(CONCATENATE(MID(Q50,1,1),"トーナメント得点")),3,FALSE))</f>
        <v>#N/A</v>
      </c>
      <c r="J49" s="52"/>
      <c r="K49" s="52"/>
      <c r="L49" s="52"/>
      <c r="M49" s="52"/>
      <c r="N49" s="52"/>
      <c r="O49" s="52"/>
      <c r="P49" s="52"/>
      <c r="Q49" s="52"/>
      <c r="R49" s="52"/>
      <c r="S49" s="52"/>
      <c r="T49" s="52"/>
      <c r="U49" s="52"/>
      <c r="V49" s="52"/>
      <c r="W49" s="48"/>
      <c r="X49" s="52"/>
      <c r="Y49" s="39" t="e">
        <f ca="1">IF(ISBLANK(VLOOKUP(Q50,INDIRECT(CONCATENATE(MID(Q50,1,1),"トーナメント得点")),6,FALSE)),"",VLOOKUP(Q50,INDIRECT(CONCATENATE(MID(Q50,1,1),"トーナメント得点")),6,FALSE))</f>
        <v>#N/A</v>
      </c>
      <c r="Z49" s="919"/>
      <c r="AA49" s="52"/>
      <c r="AB49" s="52"/>
      <c r="AC49" s="52"/>
      <c r="AD49" s="52"/>
      <c r="AE49" s="52"/>
      <c r="AF49" s="52"/>
      <c r="AG49" s="52"/>
      <c r="AH49" s="52"/>
      <c r="AI49" s="52"/>
      <c r="AJ49" s="52"/>
      <c r="AK49" s="52"/>
      <c r="AL49" s="52"/>
      <c r="AM49" s="47"/>
      <c r="AN49" s="920"/>
      <c r="AO49" s="39" t="e">
        <f ca="1">IF(ISBLANK(VLOOKUP(AW50,INDIRECT(CONCATENATE(MID(AW50,1,1),"トーナメント得点")),3,FALSE)),"",VLOOKUP(AW50,INDIRECT(CONCATENATE(MID(AW50,1,1),"トーナメント得点")),3,FALSE))</f>
        <v>#N/A</v>
      </c>
      <c r="AP49" s="52"/>
      <c r="AQ49" s="52"/>
      <c r="AR49" s="52"/>
      <c r="AS49" s="52"/>
      <c r="AT49" s="52"/>
      <c r="AU49" s="52"/>
      <c r="AV49" s="52"/>
      <c r="AW49" s="52"/>
      <c r="AX49" s="52"/>
      <c r="AY49" s="52"/>
      <c r="AZ49" s="52"/>
      <c r="BA49" s="52"/>
      <c r="BB49" s="52"/>
      <c r="BC49" s="48"/>
      <c r="BD49" s="52"/>
      <c r="BE49" s="39" t="e">
        <f ca="1">IF(ISBLANK(VLOOKUP(AW50,INDIRECT(CONCATENATE(MID(AW50,1,1),"トーナメント得点")),6,FALSE)),"",VLOOKUP(AW50,INDIRECT(CONCATENATE(MID(AW50,1,1),"トーナメント得点")),6,FALSE))</f>
        <v>#N/A</v>
      </c>
      <c r="BF49" s="919"/>
      <c r="BG49" s="52"/>
      <c r="BH49" s="52"/>
      <c r="BI49" s="52"/>
      <c r="BJ49" s="52"/>
      <c r="BK49" s="52"/>
      <c r="BL49" s="52"/>
      <c r="BM49" s="52"/>
      <c r="BN49" s="52"/>
      <c r="BO49" s="52"/>
      <c r="BP49" s="52"/>
      <c r="BQ49" s="52"/>
      <c r="BR49" s="52"/>
      <c r="BS49" s="47"/>
      <c r="BT49" s="920"/>
      <c r="BU49" s="39" t="e">
        <f ca="1">IF(ISBLANK(VLOOKUP(CC50,INDIRECT(CONCATENATE(MID(CC50,1,1),"トーナメント得点")),3,FALSE)),"",VLOOKUP(CC50,INDIRECT(CONCATENATE(MID(CC50,1,1),"トーナメント得点")),3,FALSE))</f>
        <v>#N/A</v>
      </c>
      <c r="BV49" s="52"/>
      <c r="BW49" s="52"/>
      <c r="BX49" s="52"/>
      <c r="BY49" s="52"/>
      <c r="BZ49" s="52"/>
      <c r="CA49" s="52"/>
      <c r="CB49" s="52"/>
      <c r="CC49" s="52"/>
      <c r="CD49" s="52"/>
      <c r="CE49" s="52"/>
      <c r="CF49" s="52"/>
      <c r="CG49" s="52"/>
      <c r="CH49" s="52"/>
      <c r="CI49" s="48"/>
      <c r="CJ49" s="52"/>
      <c r="CK49" s="39" t="e">
        <f ca="1">IF(ISBLANK(VLOOKUP(CC50,INDIRECT(CONCATENATE(MID(CC50,1,1),"トーナメント得点")),6,FALSE)),"",VLOOKUP(CC50,INDIRECT(CONCATENATE(MID(CC50,1,1),"トーナメント得点")),6,FALSE))</f>
        <v>#N/A</v>
      </c>
      <c r="CL49" s="919"/>
      <c r="CM49" s="52"/>
      <c r="CN49" s="52"/>
      <c r="CO49" s="52"/>
      <c r="CP49" s="52"/>
      <c r="CQ49" s="52"/>
      <c r="CR49" s="52"/>
      <c r="CS49" s="52"/>
      <c r="CT49" s="52"/>
      <c r="CU49" s="52"/>
      <c r="CV49" s="52"/>
      <c r="CW49" s="52"/>
      <c r="CX49" s="52"/>
      <c r="CY49" s="47"/>
      <c r="CZ49" s="920"/>
      <c r="DA49" s="39" t="e">
        <f ca="1">IF(ISBLANK(VLOOKUP(DI50,INDIRECT(CONCATENATE(MID(DI50,1,1),"トーナメント得点")),3,FALSE)),"",VLOOKUP(DI50,INDIRECT(CONCATENATE(MID(DI50,1,1),"トーナメント得点")),3,FALSE))</f>
        <v>#N/A</v>
      </c>
      <c r="DB49" s="52"/>
      <c r="DC49" s="52"/>
      <c r="DD49" s="52"/>
      <c r="DE49" s="52"/>
      <c r="DF49" s="52"/>
      <c r="DG49" s="52"/>
      <c r="DH49" s="52"/>
      <c r="DI49" s="52"/>
      <c r="DJ49" s="52"/>
      <c r="DK49" s="52"/>
      <c r="DL49" s="52"/>
      <c r="DM49" s="52"/>
      <c r="DN49" s="52"/>
      <c r="DO49" s="48"/>
      <c r="DP49" s="52"/>
      <c r="DQ49" s="39" t="e">
        <f ca="1">IF(ISBLANK(VLOOKUP(DI50,INDIRECT(CONCATENATE(MID(DI50,1,1),"トーナメント得点")),6,FALSE)),"",VLOOKUP(DI50,INDIRECT(CONCATENATE(MID(DI50,1,1),"トーナメント得点")),6,FALSE))</f>
        <v>#N/A</v>
      </c>
      <c r="DR49" s="919"/>
      <c r="DS49" s="52"/>
      <c r="DT49" s="52"/>
      <c r="DU49" s="52"/>
      <c r="DV49" s="52"/>
      <c r="DW49" s="52"/>
      <c r="DX49" s="52"/>
      <c r="DY49" s="52"/>
    </row>
    <row r="50" spans="1:129" ht="16.5" hidden="1" customHeight="1">
      <c r="A50" s="52"/>
      <c r="B50" s="56"/>
      <c r="C50" s="52"/>
      <c r="D50" s="52"/>
      <c r="E50" s="52"/>
      <c r="F50" s="52"/>
      <c r="G50" s="47"/>
      <c r="H50" s="920"/>
      <c r="I50" s="47"/>
      <c r="J50" s="52"/>
      <c r="K50" s="52"/>
      <c r="L50" s="52"/>
      <c r="M50" s="52"/>
      <c r="N50" s="52"/>
      <c r="O50" s="52"/>
      <c r="P50" s="52"/>
      <c r="Q50" s="2" t="s">
        <v>204</v>
      </c>
      <c r="R50" s="56"/>
      <c r="S50" s="52"/>
      <c r="T50" s="52"/>
      <c r="U50" s="52"/>
      <c r="V50" s="52"/>
      <c r="W50" s="48"/>
      <c r="X50" s="52"/>
      <c r="Y50" s="48"/>
      <c r="Z50" s="919"/>
      <c r="AA50" s="52"/>
      <c r="AB50" s="52"/>
      <c r="AC50" s="52"/>
      <c r="AD50" s="52"/>
      <c r="AE50" s="52"/>
      <c r="AF50" s="52"/>
      <c r="AG50" s="52"/>
      <c r="AH50" s="56"/>
      <c r="AI50" s="52"/>
      <c r="AJ50" s="52"/>
      <c r="AK50" s="52"/>
      <c r="AL50" s="52"/>
      <c r="AM50" s="47"/>
      <c r="AN50" s="920"/>
      <c r="AO50" s="47"/>
      <c r="AP50" s="52"/>
      <c r="AQ50" s="52"/>
      <c r="AR50" s="52"/>
      <c r="AS50" s="52"/>
      <c r="AT50" s="52"/>
      <c r="AU50" s="52"/>
      <c r="AV50" s="52"/>
      <c r="AW50" s="2" t="s">
        <v>205</v>
      </c>
      <c r="AX50" s="56"/>
      <c r="AY50" s="52"/>
      <c r="AZ50" s="52"/>
      <c r="BA50" s="52"/>
      <c r="BB50" s="52"/>
      <c r="BC50" s="48"/>
      <c r="BD50" s="52"/>
      <c r="BE50" s="48"/>
      <c r="BF50" s="919"/>
      <c r="BG50" s="52"/>
      <c r="BH50" s="52"/>
      <c r="BI50" s="52"/>
      <c r="BJ50" s="52"/>
      <c r="BK50" s="52"/>
      <c r="BL50" s="52"/>
      <c r="BM50" s="52"/>
      <c r="BN50" s="56"/>
      <c r="BO50" s="52"/>
      <c r="BP50" s="52"/>
      <c r="BQ50" s="52"/>
      <c r="BR50" s="52"/>
      <c r="BS50" s="47"/>
      <c r="BT50" s="920"/>
      <c r="BU50" s="47"/>
      <c r="BV50" s="52"/>
      <c r="BW50" s="52"/>
      <c r="BX50" s="52"/>
      <c r="BY50" s="52"/>
      <c r="BZ50" s="52"/>
      <c r="CA50" s="52"/>
      <c r="CB50" s="52"/>
      <c r="CC50" s="2" t="s">
        <v>210</v>
      </c>
      <c r="CD50" s="56"/>
      <c r="CE50" s="52"/>
      <c r="CF50" s="52"/>
      <c r="CG50" s="52"/>
      <c r="CH50" s="52"/>
      <c r="CI50" s="48"/>
      <c r="CJ50" s="52"/>
      <c r="CK50" s="48"/>
      <c r="CL50" s="919"/>
      <c r="CM50" s="52"/>
      <c r="CN50" s="52"/>
      <c r="CO50" s="52"/>
      <c r="CP50" s="52"/>
      <c r="CQ50" s="52"/>
      <c r="CR50" s="52"/>
      <c r="CS50" s="52"/>
      <c r="CT50" s="56"/>
      <c r="CU50" s="52"/>
      <c r="CV50" s="52"/>
      <c r="CW50" s="52"/>
      <c r="CX50" s="52"/>
      <c r="CY50" s="47"/>
      <c r="CZ50" s="920"/>
      <c r="DA50" s="47"/>
      <c r="DB50" s="52"/>
      <c r="DC50" s="52"/>
      <c r="DD50" s="52"/>
      <c r="DE50" s="52"/>
      <c r="DF50" s="52"/>
      <c r="DG50" s="52"/>
      <c r="DH50" s="52"/>
      <c r="DI50" s="2" t="s">
        <v>298</v>
      </c>
      <c r="DJ50" s="56"/>
      <c r="DK50" s="52"/>
      <c r="DL50" s="52"/>
      <c r="DM50" s="52"/>
      <c r="DN50" s="52"/>
      <c r="DO50" s="48"/>
      <c r="DP50" s="52"/>
      <c r="DQ50" s="48"/>
      <c r="DR50" s="919"/>
      <c r="DS50" s="52"/>
      <c r="DT50" s="52"/>
      <c r="DU50" s="52"/>
      <c r="DV50" s="52"/>
      <c r="DW50" s="52"/>
      <c r="DX50" s="52"/>
      <c r="DY50" s="52"/>
    </row>
    <row r="51" spans="1:129" ht="16.5" hidden="1" customHeight="1">
      <c r="A51" s="52"/>
      <c r="B51" s="52"/>
      <c r="C51" s="52"/>
      <c r="D51" s="52"/>
      <c r="E51" s="52"/>
      <c r="F51" s="39"/>
      <c r="G51" s="39"/>
      <c r="H51" s="920"/>
      <c r="I51" s="39"/>
      <c r="J51" s="39"/>
      <c r="K51" s="39"/>
      <c r="L51" s="39"/>
      <c r="M51" s="52"/>
      <c r="N51" s="52"/>
      <c r="O51" s="52"/>
      <c r="P51" s="52"/>
      <c r="Q51" s="52"/>
      <c r="R51" s="52"/>
      <c r="S51" s="52"/>
      <c r="T51" s="52"/>
      <c r="U51" s="52"/>
      <c r="V51" s="39"/>
      <c r="W51" s="39"/>
      <c r="X51" s="39"/>
      <c r="Y51" s="39"/>
      <c r="Z51" s="919"/>
      <c r="AA51" s="39"/>
      <c r="AB51" s="39"/>
      <c r="AC51" s="52"/>
      <c r="AD51" s="52"/>
      <c r="AE51" s="52"/>
      <c r="AF51" s="52"/>
      <c r="AG51" s="52"/>
      <c r="AH51" s="52"/>
      <c r="AI51" s="52"/>
      <c r="AJ51" s="52"/>
      <c r="AK51" s="52"/>
      <c r="AL51" s="39"/>
      <c r="AM51" s="39"/>
      <c r="AN51" s="920"/>
      <c r="AO51" s="39"/>
      <c r="AP51" s="39"/>
      <c r="AQ51" s="39"/>
      <c r="AR51" s="39"/>
      <c r="AS51" s="52"/>
      <c r="AT51" s="52"/>
      <c r="AU51" s="52"/>
      <c r="AV51" s="52"/>
      <c r="AW51" s="52"/>
      <c r="AX51" s="52"/>
      <c r="AY51" s="52"/>
      <c r="AZ51" s="52"/>
      <c r="BA51" s="52"/>
      <c r="BB51" s="39"/>
      <c r="BC51" s="39"/>
      <c r="BD51" s="39"/>
      <c r="BE51" s="39"/>
      <c r="BF51" s="919"/>
      <c r="BG51" s="39"/>
      <c r="BH51" s="39"/>
      <c r="BI51" s="52"/>
      <c r="BJ51" s="52"/>
      <c r="BK51" s="52"/>
      <c r="BL51" s="52"/>
      <c r="BM51" s="52"/>
      <c r="BN51" s="52"/>
      <c r="BO51" s="52"/>
      <c r="BP51" s="52"/>
      <c r="BQ51" s="52"/>
      <c r="BR51" s="39"/>
      <c r="BS51" s="39"/>
      <c r="BT51" s="920"/>
      <c r="BU51" s="39"/>
      <c r="BV51" s="39"/>
      <c r="BW51" s="39"/>
      <c r="BX51" s="39"/>
      <c r="BY51" s="52"/>
      <c r="BZ51" s="52"/>
      <c r="CA51" s="52"/>
      <c r="CB51" s="52"/>
      <c r="CC51" s="52"/>
      <c r="CD51" s="52"/>
      <c r="CE51" s="52"/>
      <c r="CF51" s="52"/>
      <c r="CG51" s="52"/>
      <c r="CH51" s="39"/>
      <c r="CI51" s="39"/>
      <c r="CJ51" s="39"/>
      <c r="CK51" s="39"/>
      <c r="CL51" s="919"/>
      <c r="CM51" s="39"/>
      <c r="CN51" s="39"/>
      <c r="CO51" s="52"/>
      <c r="CP51" s="52"/>
      <c r="CQ51" s="52"/>
      <c r="CR51" s="52"/>
      <c r="CS51" s="52"/>
      <c r="CT51" s="52"/>
      <c r="CU51" s="52"/>
      <c r="CV51" s="52"/>
      <c r="CW51" s="52"/>
      <c r="CX51" s="39"/>
      <c r="CY51" s="39"/>
      <c r="CZ51" s="920"/>
      <c r="DA51" s="39"/>
      <c r="DB51" s="39"/>
      <c r="DC51" s="39"/>
      <c r="DD51" s="39"/>
      <c r="DE51" s="52"/>
      <c r="DF51" s="52"/>
      <c r="DG51" s="52"/>
      <c r="DH51" s="52"/>
      <c r="DI51" s="52"/>
      <c r="DJ51" s="52"/>
      <c r="DK51" s="52"/>
      <c r="DL51" s="52"/>
      <c r="DM51" s="52"/>
      <c r="DN51" s="39"/>
      <c r="DO51" s="39"/>
      <c r="DP51" s="39"/>
      <c r="DQ51" s="39"/>
      <c r="DR51" s="919"/>
      <c r="DS51" s="39"/>
      <c r="DT51" s="39"/>
      <c r="DU51" s="52"/>
      <c r="DV51" s="52"/>
      <c r="DW51" s="52"/>
      <c r="DX51" s="52"/>
      <c r="DY51" s="52"/>
    </row>
    <row r="52" spans="1:129" ht="16.5" hidden="1" customHeight="1">
      <c r="A52" s="52"/>
      <c r="B52" s="52"/>
      <c r="C52" s="52"/>
      <c r="D52" s="920"/>
      <c r="E52" s="52"/>
      <c r="F52" s="39"/>
      <c r="G52" s="39"/>
      <c r="H52" s="920"/>
      <c r="I52" s="39"/>
      <c r="J52" s="39"/>
      <c r="K52" s="39"/>
      <c r="L52" s="39"/>
      <c r="M52" s="52"/>
      <c r="N52" s="919"/>
      <c r="O52" s="52"/>
      <c r="P52" s="52"/>
      <c r="Q52" s="52"/>
      <c r="R52" s="47"/>
      <c r="S52" s="52"/>
      <c r="T52" s="920"/>
      <c r="U52" s="52"/>
      <c r="V52" s="39"/>
      <c r="W52" s="39"/>
      <c r="X52" s="39"/>
      <c r="Y52" s="39"/>
      <c r="Z52" s="919"/>
      <c r="AA52" s="39"/>
      <c r="AB52" s="39"/>
      <c r="AC52" s="52"/>
      <c r="AD52" s="919"/>
      <c r="AE52" s="52"/>
      <c r="AF52" s="52"/>
      <c r="AG52" s="52"/>
      <c r="AH52" s="52"/>
      <c r="AI52" s="52"/>
      <c r="AJ52" s="920"/>
      <c r="AK52" s="52"/>
      <c r="AL52" s="39"/>
      <c r="AM52" s="39"/>
      <c r="AN52" s="920"/>
      <c r="AO52" s="39"/>
      <c r="AP52" s="39"/>
      <c r="AQ52" s="39"/>
      <c r="AR52" s="39"/>
      <c r="AS52" s="52"/>
      <c r="AT52" s="919"/>
      <c r="AU52" s="52"/>
      <c r="AV52" s="52"/>
      <c r="AW52" s="52"/>
      <c r="AX52" s="47"/>
      <c r="AY52" s="52"/>
      <c r="AZ52" s="920"/>
      <c r="BA52" s="52"/>
      <c r="BB52" s="39"/>
      <c r="BC52" s="39"/>
      <c r="BD52" s="39"/>
      <c r="BE52" s="39"/>
      <c r="BF52" s="919"/>
      <c r="BG52" s="39"/>
      <c r="BH52" s="39"/>
      <c r="BI52" s="52"/>
      <c r="BJ52" s="919"/>
      <c r="BK52" s="52"/>
      <c r="BL52" s="48"/>
      <c r="BM52" s="52"/>
      <c r="BN52" s="52"/>
      <c r="BO52" s="52"/>
      <c r="BP52" s="920" t="e">
        <f ca="1">IF(OR(BO57="",BS57=""),"",IF(BO57&gt;BS57,BO67,BS67))</f>
        <v>#N/A</v>
      </c>
      <c r="BQ52" s="52"/>
      <c r="BR52" s="39"/>
      <c r="BS52" s="39"/>
      <c r="BT52" s="920"/>
      <c r="BU52" s="39"/>
      <c r="BV52" s="39"/>
      <c r="BW52" s="39"/>
      <c r="BX52" s="39"/>
      <c r="BY52" s="52"/>
      <c r="BZ52" s="919" t="e">
        <f ca="1">IF(OR(BW57="",CA57=""),"",IF(BW57&gt;CA57,BW67,CA67))</f>
        <v>#N/A</v>
      </c>
      <c r="CA52" s="52"/>
      <c r="CB52" s="52"/>
      <c r="CC52" s="52"/>
      <c r="CD52" s="47"/>
      <c r="CE52" s="52"/>
      <c r="CF52" s="920" t="e">
        <f ca="1">IF(OR(CE57="",CI57=""),"",IF(CE57&gt;CI57,CE67,CI67))</f>
        <v>#N/A</v>
      </c>
      <c r="CG52" s="52"/>
      <c r="CH52" s="39"/>
      <c r="CI52" s="39"/>
      <c r="CJ52" s="39"/>
      <c r="CK52" s="39"/>
      <c r="CL52" s="919"/>
      <c r="CM52" s="39"/>
      <c r="CN52" s="39"/>
      <c r="CO52" s="52"/>
      <c r="CP52" s="919" t="e">
        <f ca="1">IF(OR(CM57="",CQ57=""),"",IF(CM57&gt;CQ57,CM67,CR56))</f>
        <v>#N/A</v>
      </c>
      <c r="CQ52" s="52"/>
      <c r="CR52" s="48"/>
      <c r="CS52" s="52"/>
      <c r="CT52" s="52"/>
      <c r="CU52" s="52"/>
      <c r="CV52" s="920" t="e">
        <f ca="1">IF(OR(CU57="",CY57=""),"",IF(CU57&gt;CY57,CU67,CY67))</f>
        <v>#N/A</v>
      </c>
      <c r="CW52" s="52"/>
      <c r="CX52" s="39"/>
      <c r="CY52" s="39"/>
      <c r="CZ52" s="920"/>
      <c r="DA52" s="39"/>
      <c r="DB52" s="39"/>
      <c r="DC52" s="39"/>
      <c r="DD52" s="39"/>
      <c r="DE52" s="52"/>
      <c r="DF52" s="919" t="e">
        <f ca="1">IF(OR(DC57="",DG57=""),"",IF(DC57&gt;DG57,DC67,DG67))</f>
        <v>#N/A</v>
      </c>
      <c r="DG52" s="52"/>
      <c r="DH52" s="52"/>
      <c r="DI52" s="52"/>
      <c r="DJ52" s="52"/>
      <c r="DK52" s="52"/>
      <c r="DL52" s="920" t="e">
        <f ca="1">IF(OR(DK57="",DO57=""),"",IF(DK57&gt;DO57,DK67,DO67))</f>
        <v>#N/A</v>
      </c>
      <c r="DM52" s="52"/>
      <c r="DN52" s="39"/>
      <c r="DO52" s="39"/>
      <c r="DP52" s="39"/>
      <c r="DQ52" s="39"/>
      <c r="DR52" s="919"/>
      <c r="DS52" s="39"/>
      <c r="DT52" s="39"/>
      <c r="DU52" s="52"/>
      <c r="DV52" s="919" t="e">
        <f ca="1">IF(OR(DS57="",DW57=""),"",IF(DS57&gt;DW57,DS67,DX56))</f>
        <v>#N/A</v>
      </c>
      <c r="DW52" s="52"/>
      <c r="DX52" s="48"/>
      <c r="DY52" s="52"/>
    </row>
    <row r="53" spans="1:129" ht="16.5" hidden="1" customHeight="1">
      <c r="A53" s="52"/>
      <c r="B53" s="52"/>
      <c r="C53" s="52"/>
      <c r="D53" s="920"/>
      <c r="E53" s="39" t="e">
        <f ca="1">IF(ISBLANK(VLOOKUP(I54,INDIRECT(CONCATENATE(MID(I54,1,1),"トーナメント得点")),3,FALSE)),"",VLOOKUP(I54,INDIRECT(CONCATENATE(MID(I54,1,1),"トーナメント得点")),3,FALSE))</f>
        <v>#N/A</v>
      </c>
      <c r="F53" s="52"/>
      <c r="G53" s="61"/>
      <c r="H53" s="52"/>
      <c r="I53" s="47"/>
      <c r="J53" s="52"/>
      <c r="K53" s="52"/>
      <c r="L53" s="52"/>
      <c r="M53" s="39" t="e">
        <f ca="1">IF(ISBLANK(VLOOKUP(I54,INDIRECT(CONCATENATE(MID(I54,1,1),"トーナメント得点")),6,FALSE)),"",VLOOKUP(I54,INDIRECT(CONCATENATE(MID(I54,1,1),"トーナメント得点")),6,FALSE))</f>
        <v>#N/A</v>
      </c>
      <c r="N53" s="919"/>
      <c r="O53" s="52"/>
      <c r="P53" s="52"/>
      <c r="Q53" s="52"/>
      <c r="R53" s="47"/>
      <c r="S53" s="52"/>
      <c r="T53" s="920"/>
      <c r="U53" s="39"/>
      <c r="V53" s="52"/>
      <c r="W53" s="61"/>
      <c r="X53" s="52"/>
      <c r="Y53" s="47"/>
      <c r="Z53" s="52"/>
      <c r="AA53" s="52"/>
      <c r="AB53" s="52"/>
      <c r="AC53" s="39"/>
      <c r="AD53" s="919"/>
      <c r="AE53" s="52"/>
      <c r="AF53" s="52"/>
      <c r="AG53" s="52"/>
      <c r="AH53" s="52"/>
      <c r="AI53" s="52"/>
      <c r="AJ53" s="920"/>
      <c r="AK53" s="39" t="e">
        <f ca="1">IF(ISBLANK(VLOOKUP(AO54,INDIRECT(CONCATENATE(MID(AO54,1,1),"トーナメント得点")),3,FALSE)),"",VLOOKUP(AO54,INDIRECT(CONCATENATE(MID(AO54,1,1),"トーナメント得点")),3,FALSE))</f>
        <v>#N/A</v>
      </c>
      <c r="AL53" s="52"/>
      <c r="AM53" s="61"/>
      <c r="AN53" s="52"/>
      <c r="AO53" s="47"/>
      <c r="AP53" s="52"/>
      <c r="AQ53" s="52"/>
      <c r="AR53" s="52"/>
      <c r="AS53" s="39" t="e">
        <f ca="1">IF(ISBLANK(VLOOKUP(AO54,INDIRECT(CONCATENATE(MID(AO54,1,1),"トーナメント得点")),6,FALSE)),"",VLOOKUP(AO54,INDIRECT(CONCATENATE(MID(AO54,1,1),"トーナメント得点")),6,FALSE))</f>
        <v>#N/A</v>
      </c>
      <c r="AT53" s="919"/>
      <c r="AU53" s="52"/>
      <c r="AV53" s="52"/>
      <c r="AW53" s="52"/>
      <c r="AX53" s="47"/>
      <c r="AY53" s="52"/>
      <c r="AZ53" s="920"/>
      <c r="BA53" s="39"/>
      <c r="BB53" s="52"/>
      <c r="BC53" s="61"/>
      <c r="BD53" s="52"/>
      <c r="BE53" s="47"/>
      <c r="BF53" s="52"/>
      <c r="BG53" s="52"/>
      <c r="BH53" s="52"/>
      <c r="BI53" s="39"/>
      <c r="BJ53" s="919"/>
      <c r="BK53" s="52"/>
      <c r="BL53" s="48"/>
      <c r="BM53" s="52"/>
      <c r="BN53" s="52"/>
      <c r="BO53" s="52"/>
      <c r="BP53" s="920"/>
      <c r="BQ53" s="39" t="e">
        <f ca="1">IF(ISBLANK(VLOOKUP(BU54,INDIRECT(CONCATENATE(MID(BU54,1,1),"トーナメント得点")),3,FALSE)),"",VLOOKUP(BU54,INDIRECT(CONCATENATE(MID(BU54,1,1),"トーナメント得点")),3,FALSE))</f>
        <v>#N/A</v>
      </c>
      <c r="BR53" s="52"/>
      <c r="BS53" s="61"/>
      <c r="BT53" s="52"/>
      <c r="BU53" s="47"/>
      <c r="BV53" s="52"/>
      <c r="BW53" s="52"/>
      <c r="BX53" s="52"/>
      <c r="BY53" s="39" t="e">
        <f ca="1">IF(ISBLANK(VLOOKUP(BU54,INDIRECT(CONCATENATE(MID(BU54,1,1),"トーナメント得点")),6,FALSE)),"",VLOOKUP(BU54,INDIRECT(CONCATENATE(MID(BU54,1,1),"トーナメント得点")),6,FALSE))</f>
        <v>#N/A</v>
      </c>
      <c r="BZ53" s="919"/>
      <c r="CA53" s="52"/>
      <c r="CB53" s="52"/>
      <c r="CC53" s="52"/>
      <c r="CD53" s="47"/>
      <c r="CE53" s="52"/>
      <c r="CF53" s="920"/>
      <c r="CG53" s="39" t="e">
        <f ca="1">IF(ISBLANK(VLOOKUP(CK54,INDIRECT(CONCATENATE(MID(CK54,1,1),"トーナメント得点")),3,FALSE)),"",VLOOKUP(CK54,INDIRECT(CONCATENATE(MID(CK54,1,1),"トーナメント得点")),3,FALSE))</f>
        <v>#N/A</v>
      </c>
      <c r="CH53" s="52"/>
      <c r="CI53" s="61"/>
      <c r="CJ53" s="52"/>
      <c r="CK53" s="47"/>
      <c r="CL53" s="52"/>
      <c r="CM53" s="52"/>
      <c r="CN53" s="52"/>
      <c r="CO53" s="39" t="e">
        <f ca="1">IF(ISBLANK(VLOOKUP(CK54,INDIRECT(CONCATENATE(MID(CK54,1,1),"トーナメント得点")),6,FALSE)),"",VLOOKUP(CK54,INDIRECT(CONCATENATE(MID(CK54,1,1),"トーナメント得点")),6,FALSE))</f>
        <v>#N/A</v>
      </c>
      <c r="CP53" s="919"/>
      <c r="CQ53" s="52"/>
      <c r="CR53" s="48"/>
      <c r="CS53" s="52"/>
      <c r="CT53" s="52"/>
      <c r="CU53" s="52"/>
      <c r="CV53" s="920"/>
      <c r="CW53" s="39" t="e">
        <f ca="1">IF(ISBLANK(VLOOKUP(DA54,INDIRECT(CONCATENATE(MID(DA54,1,1),"トーナメント得点")),3,FALSE)),"",VLOOKUP(DA54,INDIRECT(CONCATENATE(MID(DA54,1,1),"トーナメント得点")),3,FALSE))</f>
        <v>#N/A</v>
      </c>
      <c r="CX53" s="52"/>
      <c r="CY53" s="61"/>
      <c r="CZ53" s="52"/>
      <c r="DA53" s="47"/>
      <c r="DB53" s="52"/>
      <c r="DC53" s="52"/>
      <c r="DD53" s="52"/>
      <c r="DE53" s="39" t="e">
        <f ca="1">IF(ISBLANK(VLOOKUP(DA54,INDIRECT(CONCATENATE(MID(DA54,1,1),"トーナメント得点")),6,FALSE)),"",VLOOKUP(DA54,INDIRECT(CONCATENATE(MID(DA54,1,1),"トーナメント得点")),6,FALSE))</f>
        <v>#N/A</v>
      </c>
      <c r="DF53" s="919"/>
      <c r="DG53" s="52"/>
      <c r="DH53" s="52"/>
      <c r="DI53" s="52"/>
      <c r="DJ53" s="52"/>
      <c r="DK53" s="52"/>
      <c r="DL53" s="920"/>
      <c r="DM53" s="39" t="e">
        <f ca="1">IF(ISBLANK(VLOOKUP(DQ54,INDIRECT(CONCATENATE(MID(DQ54,1,1),"トーナメント得点")),3,FALSE)),"",VLOOKUP(DQ54,INDIRECT(CONCATENATE(MID(DQ54,1,1),"トーナメント得点")),3,FALSE))</f>
        <v>#N/A</v>
      </c>
      <c r="DN53" s="52"/>
      <c r="DO53" s="61"/>
      <c r="DP53" s="52"/>
      <c r="DQ53" s="47"/>
      <c r="DR53" s="52"/>
      <c r="DS53" s="52"/>
      <c r="DT53" s="52"/>
      <c r="DU53" s="39" t="e">
        <f ca="1">IF(ISBLANK(VLOOKUP(DQ54,INDIRECT(CONCATENATE(MID(DQ54,1,1),"トーナメント得点")),6,FALSE)),"",VLOOKUP(DQ54,INDIRECT(CONCATENATE(MID(DQ54,1,1),"トーナメント得点")),6,FALSE))</f>
        <v>#N/A</v>
      </c>
      <c r="DV53" s="919"/>
      <c r="DW53" s="52"/>
      <c r="DX53" s="48"/>
      <c r="DY53" s="52"/>
    </row>
    <row r="54" spans="1:129" ht="16.5" hidden="1" customHeight="1">
      <c r="A54" s="52"/>
      <c r="B54" s="47"/>
      <c r="C54" s="52"/>
      <c r="D54" s="920"/>
      <c r="E54" s="52"/>
      <c r="F54" s="52"/>
      <c r="G54" s="52"/>
      <c r="H54" s="48"/>
      <c r="I54" s="1" t="s">
        <v>16</v>
      </c>
      <c r="J54" s="47"/>
      <c r="K54" s="52"/>
      <c r="L54" s="52"/>
      <c r="M54" s="52"/>
      <c r="N54" s="919"/>
      <c r="O54" s="52"/>
      <c r="P54" s="48"/>
      <c r="Q54" s="52"/>
      <c r="R54" s="47"/>
      <c r="S54" s="52"/>
      <c r="T54" s="920"/>
      <c r="U54" s="52"/>
      <c r="V54" s="48"/>
      <c r="W54" s="52"/>
      <c r="X54" s="47"/>
      <c r="Y54" s="1"/>
      <c r="Z54" s="52"/>
      <c r="AA54" s="52"/>
      <c r="AB54" s="48"/>
      <c r="AC54" s="52"/>
      <c r="AD54" s="919"/>
      <c r="AE54" s="52"/>
      <c r="AF54" s="48"/>
      <c r="AG54" s="52"/>
      <c r="AH54" s="47"/>
      <c r="AI54" s="52"/>
      <c r="AJ54" s="920"/>
      <c r="AK54" s="52"/>
      <c r="AL54" s="52"/>
      <c r="AM54" s="52"/>
      <c r="AN54" s="48"/>
      <c r="AO54" s="1" t="s">
        <v>13</v>
      </c>
      <c r="AP54" s="47"/>
      <c r="AQ54" s="52"/>
      <c r="AR54" s="52"/>
      <c r="AS54" s="52"/>
      <c r="AT54" s="919"/>
      <c r="AU54" s="52"/>
      <c r="AV54" s="48"/>
      <c r="AW54" s="52"/>
      <c r="AX54" s="47"/>
      <c r="AY54" s="52"/>
      <c r="AZ54" s="920"/>
      <c r="BA54" s="52"/>
      <c r="BB54" s="48"/>
      <c r="BC54" s="52"/>
      <c r="BD54" s="47"/>
      <c r="BE54" s="1"/>
      <c r="BF54" s="52"/>
      <c r="BG54" s="52"/>
      <c r="BH54" s="48"/>
      <c r="BI54" s="52"/>
      <c r="BJ54" s="919"/>
      <c r="BK54" s="52"/>
      <c r="BL54" s="48"/>
      <c r="BM54" s="52"/>
      <c r="BN54" s="47"/>
      <c r="BO54" s="52"/>
      <c r="BP54" s="920"/>
      <c r="BQ54" s="52"/>
      <c r="BR54" s="52"/>
      <c r="BS54" s="52"/>
      <c r="BT54" s="48"/>
      <c r="BU54" s="1" t="s">
        <v>299</v>
      </c>
      <c r="BV54" s="47"/>
      <c r="BW54" s="52"/>
      <c r="BX54" s="52"/>
      <c r="BY54" s="52"/>
      <c r="BZ54" s="919"/>
      <c r="CA54" s="52"/>
      <c r="CB54" s="48"/>
      <c r="CC54" s="52"/>
      <c r="CD54" s="47"/>
      <c r="CE54" s="52"/>
      <c r="CF54" s="920"/>
      <c r="CG54" s="52"/>
      <c r="CH54" s="48"/>
      <c r="CI54" s="52"/>
      <c r="CJ54" s="47"/>
      <c r="CK54" s="1" t="s">
        <v>300</v>
      </c>
      <c r="CL54" s="52"/>
      <c r="CM54" s="52"/>
      <c r="CN54" s="48"/>
      <c r="CO54" s="52"/>
      <c r="CP54" s="919"/>
      <c r="CQ54" s="52"/>
      <c r="CR54" s="48"/>
      <c r="CS54" s="52"/>
      <c r="CT54" s="47"/>
      <c r="CU54" s="52"/>
      <c r="CV54" s="920"/>
      <c r="CW54" s="52"/>
      <c r="CX54" s="52"/>
      <c r="CY54" s="52"/>
      <c r="CZ54" s="48"/>
      <c r="DA54" s="1" t="s">
        <v>209</v>
      </c>
      <c r="DB54" s="47"/>
      <c r="DC54" s="52"/>
      <c r="DD54" s="52"/>
      <c r="DE54" s="52"/>
      <c r="DF54" s="919"/>
      <c r="DG54" s="52"/>
      <c r="DH54" s="48"/>
      <c r="DI54" s="52"/>
      <c r="DJ54" s="47"/>
      <c r="DK54" s="52"/>
      <c r="DL54" s="920"/>
      <c r="DM54" s="52"/>
      <c r="DN54" s="52"/>
      <c r="DO54" s="52"/>
      <c r="DP54" s="47"/>
      <c r="DQ54" s="1" t="s">
        <v>301</v>
      </c>
      <c r="DR54" s="52"/>
      <c r="DS54" s="52"/>
      <c r="DT54" s="48"/>
      <c r="DU54" s="52"/>
      <c r="DV54" s="919"/>
      <c r="DW54" s="52"/>
      <c r="DX54" s="48"/>
      <c r="DY54" s="52"/>
    </row>
    <row r="55" spans="1:129" ht="16.5" hidden="1" customHeight="1">
      <c r="A55" s="52"/>
      <c r="B55" s="63"/>
      <c r="C55" s="52"/>
      <c r="D55" s="920"/>
      <c r="E55" s="52"/>
      <c r="F55" s="52"/>
      <c r="G55" s="52"/>
      <c r="H55" s="63"/>
      <c r="I55" s="52"/>
      <c r="J55" s="63"/>
      <c r="K55" s="52"/>
      <c r="L55" s="52"/>
      <c r="M55" s="52"/>
      <c r="N55" s="919"/>
      <c r="O55" s="52"/>
      <c r="P55" s="63"/>
      <c r="Q55" s="52"/>
      <c r="R55" s="63"/>
      <c r="S55" s="52"/>
      <c r="T55" s="920"/>
      <c r="U55" s="52"/>
      <c r="V55" s="48"/>
      <c r="W55" s="52"/>
      <c r="X55" s="63"/>
      <c r="Y55" s="52"/>
      <c r="Z55" s="52"/>
      <c r="AA55" s="52"/>
      <c r="AB55" s="48"/>
      <c r="AC55" s="52"/>
      <c r="AD55" s="919"/>
      <c r="AE55" s="52"/>
      <c r="AF55" s="63"/>
      <c r="AG55" s="52"/>
      <c r="AH55" s="63"/>
      <c r="AI55" s="52"/>
      <c r="AJ55" s="920"/>
      <c r="AK55" s="52"/>
      <c r="AL55" s="52"/>
      <c r="AM55" s="52"/>
      <c r="AN55" s="63"/>
      <c r="AO55" s="52"/>
      <c r="AP55" s="63"/>
      <c r="AQ55" s="52"/>
      <c r="AR55" s="52"/>
      <c r="AS55" s="52"/>
      <c r="AT55" s="919"/>
      <c r="AU55" s="52"/>
      <c r="AV55" s="63"/>
      <c r="AW55" s="52"/>
      <c r="AX55" s="63"/>
      <c r="AY55" s="52"/>
      <c r="AZ55" s="920"/>
      <c r="BA55" s="52"/>
      <c r="BB55" s="48"/>
      <c r="BC55" s="52"/>
      <c r="BD55" s="63"/>
      <c r="BE55" s="52"/>
      <c r="BF55" s="52"/>
      <c r="BG55" s="52"/>
      <c r="BH55" s="48"/>
      <c r="BI55" s="52"/>
      <c r="BJ55" s="919"/>
      <c r="BK55" s="52"/>
      <c r="BL55" s="48"/>
      <c r="BM55" s="52"/>
      <c r="BN55" s="63"/>
      <c r="BO55" s="52"/>
      <c r="BP55" s="920"/>
      <c r="BQ55" s="52"/>
      <c r="BR55" s="52"/>
      <c r="BS55" s="52"/>
      <c r="BT55" s="63"/>
      <c r="BU55" s="52"/>
      <c r="BV55" s="63"/>
      <c r="BW55" s="52"/>
      <c r="BX55" s="52"/>
      <c r="BY55" s="52"/>
      <c r="BZ55" s="919"/>
      <c r="CA55" s="52"/>
      <c r="CB55" s="63"/>
      <c r="CC55" s="52"/>
      <c r="CD55" s="63"/>
      <c r="CE55" s="52"/>
      <c r="CF55" s="920"/>
      <c r="CG55" s="52"/>
      <c r="CH55" s="48"/>
      <c r="CI55" s="52"/>
      <c r="CJ55" s="63"/>
      <c r="CK55" s="52"/>
      <c r="CL55" s="52"/>
      <c r="CM55" s="52"/>
      <c r="CN55" s="48"/>
      <c r="CO55" s="52"/>
      <c r="CP55" s="919"/>
      <c r="CQ55" s="52"/>
      <c r="CR55" s="48"/>
      <c r="CS55" s="52"/>
      <c r="CT55" s="63"/>
      <c r="CU55" s="52"/>
      <c r="CV55" s="920"/>
      <c r="CW55" s="52"/>
      <c r="CX55" s="52"/>
      <c r="CY55" s="52"/>
      <c r="CZ55" s="63"/>
      <c r="DA55" s="52"/>
      <c r="DB55" s="63"/>
      <c r="DC55" s="52"/>
      <c r="DD55" s="52"/>
      <c r="DE55" s="52"/>
      <c r="DF55" s="919"/>
      <c r="DG55" s="52"/>
      <c r="DH55" s="63"/>
      <c r="DI55" s="52"/>
      <c r="DJ55" s="63"/>
      <c r="DK55" s="52"/>
      <c r="DL55" s="920"/>
      <c r="DM55" s="52"/>
      <c r="DN55" s="52"/>
      <c r="DO55" s="52"/>
      <c r="DP55" s="63"/>
      <c r="DQ55" s="52"/>
      <c r="DR55" s="52"/>
      <c r="DS55" s="52"/>
      <c r="DT55" s="48"/>
      <c r="DU55" s="52"/>
      <c r="DV55" s="919"/>
      <c r="DW55" s="52"/>
      <c r="DX55" s="48"/>
      <c r="DY55" s="52"/>
    </row>
    <row r="56" spans="1:129" ht="16.5" hidden="1" customHeight="1">
      <c r="A56" s="52"/>
      <c r="B56" s="920" t="str">
        <f>IF(OR(B61="",D61=""),"",IF(B61&gt;D61,B67,D67))</f>
        <v/>
      </c>
      <c r="C56" s="52"/>
      <c r="D56" s="920"/>
      <c r="E56" s="52"/>
      <c r="F56" s="52"/>
      <c r="G56" s="52"/>
      <c r="H56" s="919" t="str">
        <f>IF(OR(F61="",H61=""),"",IF(F61&gt;H61,F67,H67))</f>
        <v/>
      </c>
      <c r="I56" s="52"/>
      <c r="J56" s="920" t="str">
        <f>IF(OR(J61="",L61=""),"",IF(J61&gt;L61,J67,L67))</f>
        <v/>
      </c>
      <c r="K56" s="52"/>
      <c r="L56" s="52"/>
      <c r="M56" s="52"/>
      <c r="N56" s="919"/>
      <c r="O56" s="52"/>
      <c r="P56" s="919" t="str">
        <f>IF(OR(N61="",P61=""),"",IF(N61&gt;P61,N67,P67))</f>
        <v/>
      </c>
      <c r="Q56" s="52"/>
      <c r="R56" s="920" t="str">
        <f>IF(OR(R61="",T61=""),"",IF(R61&gt;T61,R67,T67))</f>
        <v/>
      </c>
      <c r="S56" s="52"/>
      <c r="T56" s="920"/>
      <c r="U56" s="52"/>
      <c r="V56" s="48"/>
      <c r="W56" s="52"/>
      <c r="X56" s="919" t="str">
        <f>IF(OR(V61="",X61=""),"",IF(V61&gt;X61,V67,X67))</f>
        <v/>
      </c>
      <c r="Y56" s="52"/>
      <c r="Z56" s="920" t="str">
        <f>IF(OR(Z61="",AB61=""),"",IF(Z61&gt;AB61,Z67,AB67))</f>
        <v/>
      </c>
      <c r="AA56" s="52"/>
      <c r="AB56" s="48"/>
      <c r="AC56" s="52"/>
      <c r="AD56" s="919"/>
      <c r="AE56" s="52"/>
      <c r="AF56" s="919" t="str">
        <f>IF(OR(AD61="",AF61=""),"",IF(AD61&gt;AF61,AD67,AF67))</f>
        <v/>
      </c>
      <c r="AG56" s="52"/>
      <c r="AH56" s="920" t="str">
        <f>IF(OR(AH61="",AJ61=""),"",IF(AH61&gt;AJ61,AH67,AJ67))</f>
        <v/>
      </c>
      <c r="AI56" s="52"/>
      <c r="AJ56" s="920"/>
      <c r="AK56" s="52"/>
      <c r="AL56" s="52"/>
      <c r="AM56" s="52"/>
      <c r="AN56" s="919" t="str">
        <f>IF(OR(AL61="",AN61=""),"",IF(AL61&gt;AN61,AL67,AN67))</f>
        <v/>
      </c>
      <c r="AO56" s="52"/>
      <c r="AP56" s="920" t="str">
        <f>IF(OR(AP61="",AR61=""),"",IF(AP61&gt;AR61,AP67,AR67))</f>
        <v/>
      </c>
      <c r="AQ56" s="52"/>
      <c r="AR56" s="52"/>
      <c r="AS56" s="52"/>
      <c r="AT56" s="919"/>
      <c r="AU56" s="52"/>
      <c r="AV56" s="919" t="str">
        <f>IF(OR(AT61="",AV61=""),"",IF(AT61&gt;AV61,AT67,AV67))</f>
        <v/>
      </c>
      <c r="AW56" s="52"/>
      <c r="AX56" s="920" t="str">
        <f>IF(OR(AX61="",AZ61=""),"",IF(AX61&gt;AZ61,AX67,AZ67))</f>
        <v/>
      </c>
      <c r="AY56" s="52"/>
      <c r="AZ56" s="920"/>
      <c r="BA56" s="52"/>
      <c r="BB56" s="48"/>
      <c r="BC56" s="52"/>
      <c r="BD56" s="919" t="str">
        <f>IF(OR(BB61="",BD61=""),"",IF(BB61&gt;BD61,BB67,BE67))</f>
        <v/>
      </c>
      <c r="BE56" s="52"/>
      <c r="BF56" s="920" t="str">
        <f>IF(OR(BF61="",BH61=""),"",IF(BF61&gt;BH61,BF67,BH67))</f>
        <v/>
      </c>
      <c r="BG56" s="52"/>
      <c r="BH56" s="48"/>
      <c r="BI56" s="52"/>
      <c r="BJ56" s="919"/>
      <c r="BK56" s="52"/>
      <c r="BL56" s="919"/>
      <c r="BM56" s="52"/>
      <c r="BN56" s="920" t="str">
        <f>IF(OR(BN61="",BP61=""),"",IF(BN61&gt;BP61,BN67,BP67))</f>
        <v/>
      </c>
      <c r="BO56" s="52"/>
      <c r="BP56" s="920"/>
      <c r="BQ56" s="52"/>
      <c r="BR56" s="52"/>
      <c r="BS56" s="52"/>
      <c r="BT56" s="919" t="str">
        <f>IF(OR(BR61="",BT61=""),"",IF(BR61&gt;BT61,BR67,BT67))</f>
        <v/>
      </c>
      <c r="BU56" s="52"/>
      <c r="BV56" s="920" t="str">
        <f>IF(OR(BV61="",BX61=""),"",IF(BV61&gt;BX61,BV67,BX67))</f>
        <v/>
      </c>
      <c r="BW56" s="52"/>
      <c r="BX56" s="52"/>
      <c r="BY56" s="52"/>
      <c r="BZ56" s="919"/>
      <c r="CA56" s="52"/>
      <c r="CB56" s="919" t="str">
        <f>IF(OR(BZ61="",CB61=""),"",IF(BZ61&gt;CB61,BZ67,CB67))</f>
        <v/>
      </c>
      <c r="CC56" s="52"/>
      <c r="CD56" s="920" t="str">
        <f>IF(OR(CD61="",CF61=""),"",IF(CD61&gt;CF61,CD67,CF67))</f>
        <v/>
      </c>
      <c r="CE56" s="52"/>
      <c r="CF56" s="920"/>
      <c r="CG56" s="52"/>
      <c r="CH56" s="48"/>
      <c r="CI56" s="52"/>
      <c r="CJ56" s="919" t="str">
        <f>IF(OR(CH61="",CJ61=""),"",IF(CH61&gt;CJ61,CH67,CJ67))</f>
        <v/>
      </c>
      <c r="CK56" s="52"/>
      <c r="CL56" s="920" t="str">
        <f>IF(OR(CL61="",CN61=""),"",IF(CL61&gt;CN61,CL67,CN67))</f>
        <v/>
      </c>
      <c r="CM56" s="52"/>
      <c r="CN56" s="48"/>
      <c r="CO56" s="52"/>
      <c r="CP56" s="919"/>
      <c r="CQ56" s="52"/>
      <c r="CR56" s="919" t="e">
        <f ca="1">IF(OR(CP61="",CR61=""),"",IF(CP61&gt;CR61,CP67,CR67))</f>
        <v>#N/A</v>
      </c>
      <c r="CS56" s="52"/>
      <c r="CT56" s="920" t="str">
        <f>IF(OR(CT61="",CV61=""),"",IF(CT61&gt;CV61,CT67,CV67))</f>
        <v/>
      </c>
      <c r="CU56" s="52"/>
      <c r="CV56" s="920"/>
      <c r="CW56" s="52"/>
      <c r="CX56" s="52"/>
      <c r="CY56" s="52"/>
      <c r="CZ56" s="919" t="str">
        <f>IF(OR(CX61="",CZ61=""),"",IF(CX61&gt;CZ61,CX67,CZ67))</f>
        <v/>
      </c>
      <c r="DA56" s="52"/>
      <c r="DB56" s="920" t="str">
        <f>IF(OR(DB61="",DD61=""),"",IF(DB61&gt;DD61,DB67,DD67))</f>
        <v/>
      </c>
      <c r="DC56" s="52"/>
      <c r="DD56" s="52"/>
      <c r="DE56" s="52"/>
      <c r="DF56" s="919"/>
      <c r="DG56" s="52"/>
      <c r="DH56" s="919" t="str">
        <f>IF(OR(DF61="",DH61=""),"",IF(DF61&gt;DH61,DF67,DH67))</f>
        <v/>
      </c>
      <c r="DI56" s="52"/>
      <c r="DJ56" s="920" t="str">
        <f>IF(OR(DJ61="",DL61=""),"",IF(DJ61&gt;DL61,DJ67,DL67))</f>
        <v/>
      </c>
      <c r="DK56" s="52"/>
      <c r="DL56" s="920"/>
      <c r="DM56" s="52"/>
      <c r="DN56" s="52"/>
      <c r="DO56" s="52"/>
      <c r="DP56" s="919" t="str">
        <f>IF(OR(DN61="",DP61=""),"",IF(DN61&gt;DP61,DN67,DP67))</f>
        <v/>
      </c>
      <c r="DQ56" s="52"/>
      <c r="DR56" s="920" t="str">
        <f>IF(OR(DR61="",DT61=""),"",IF(DR61&gt;DT61,DR67,DT67))</f>
        <v/>
      </c>
      <c r="DS56" s="52"/>
      <c r="DT56" s="48"/>
      <c r="DU56" s="52"/>
      <c r="DV56" s="919"/>
      <c r="DW56" s="52"/>
      <c r="DX56" s="919" t="e">
        <f ca="1">IF(OR(DV61="",DX61=""),"",IF(DV61&gt;DX61,DV67,DX67))</f>
        <v>#N/A</v>
      </c>
      <c r="DY56" s="52"/>
    </row>
    <row r="57" spans="1:129" ht="16.5" hidden="1" customHeight="1">
      <c r="A57" s="52"/>
      <c r="B57" s="920"/>
      <c r="C57" s="39"/>
      <c r="D57" s="63"/>
      <c r="E57" s="52"/>
      <c r="F57" s="52"/>
      <c r="G57" s="39"/>
      <c r="H57" s="919"/>
      <c r="I57" s="52"/>
      <c r="J57" s="920"/>
      <c r="K57" s="39"/>
      <c r="L57" s="63"/>
      <c r="M57" s="52"/>
      <c r="N57" s="52"/>
      <c r="O57" s="39"/>
      <c r="P57" s="919"/>
      <c r="Q57" s="52"/>
      <c r="R57" s="920"/>
      <c r="S57" s="39"/>
      <c r="T57" s="63"/>
      <c r="U57" s="52"/>
      <c r="V57" s="52"/>
      <c r="W57" s="39"/>
      <c r="X57" s="919"/>
      <c r="Y57" s="52"/>
      <c r="Z57" s="920"/>
      <c r="AA57" s="39"/>
      <c r="AB57" s="63"/>
      <c r="AC57" s="52"/>
      <c r="AD57" s="52"/>
      <c r="AE57" s="39"/>
      <c r="AF57" s="919"/>
      <c r="AG57" s="52"/>
      <c r="AH57" s="920"/>
      <c r="AI57" s="39"/>
      <c r="AJ57" s="63"/>
      <c r="AK57" s="52"/>
      <c r="AL57" s="52"/>
      <c r="AM57" s="39"/>
      <c r="AN57" s="919"/>
      <c r="AO57" s="52"/>
      <c r="AP57" s="920"/>
      <c r="AQ57" s="39"/>
      <c r="AR57" s="63"/>
      <c r="AS57" s="52"/>
      <c r="AT57" s="52"/>
      <c r="AU57" s="39"/>
      <c r="AV57" s="919"/>
      <c r="AW57" s="52"/>
      <c r="AX57" s="920"/>
      <c r="AY57" s="39"/>
      <c r="AZ57" s="63"/>
      <c r="BA57" s="52"/>
      <c r="BB57" s="52"/>
      <c r="BC57" s="39"/>
      <c r="BD57" s="919"/>
      <c r="BE57" s="52"/>
      <c r="BF57" s="920"/>
      <c r="BG57" s="39"/>
      <c r="BH57" s="63"/>
      <c r="BI57" s="52"/>
      <c r="BJ57" s="52"/>
      <c r="BK57" s="39"/>
      <c r="BL57" s="919"/>
      <c r="BM57" s="52"/>
      <c r="BN57" s="920"/>
      <c r="BO57" s="39" t="e">
        <f ca="1">IF(ISBLANK(VLOOKUP(BQ58,INDIRECT(CONCATENATE(MID(BQ58,1,1),"トーナメント得点")),3,FALSE)),"",VLOOKUP(BQ58,INDIRECT(CONCATENATE(MID(BQ58,1,1),"トーナメント得点")),3,FALSE))</f>
        <v>#N/A</v>
      </c>
      <c r="BP57" s="63"/>
      <c r="BQ57" s="52"/>
      <c r="BR57" s="52"/>
      <c r="BS57" s="39" t="e">
        <f ca="1">IF(ISBLANK(VLOOKUP(BQ58,INDIRECT(CONCATENATE(MID(BQ58,1,1),"トーナメント得点")),6,FALSE)),"",VLOOKUP(BQ58,INDIRECT(CONCATENATE(MID(BQ58,1,1),"トーナメント得点")),6,FALSE))</f>
        <v>#N/A</v>
      </c>
      <c r="BT57" s="919"/>
      <c r="BU57" s="52"/>
      <c r="BV57" s="920"/>
      <c r="BW57" s="39" t="e">
        <f ca="1">IF(ISBLANK(VLOOKUP(BY58,INDIRECT(CONCATENATE(MID(BY58,1,1),"トーナメント得点")),3,FALSE)),"",VLOOKUP(BY58,INDIRECT(CONCATENATE(MID(BY58,1,1),"トーナメント得点")),3,FALSE))</f>
        <v>#N/A</v>
      </c>
      <c r="BX57" s="63"/>
      <c r="BY57" s="52"/>
      <c r="BZ57" s="52"/>
      <c r="CA57" s="39" t="e">
        <f ca="1">IF(ISBLANK(VLOOKUP(BY58,INDIRECT(CONCATENATE(MID(BY58,1,1),"トーナメント得点")),6,FALSE)),"",VLOOKUP(BY58,INDIRECT(CONCATENATE(MID(BY58,1,1),"トーナメント得点")),6,FALSE))</f>
        <v>#N/A</v>
      </c>
      <c r="CB57" s="919"/>
      <c r="CC57" s="52"/>
      <c r="CD57" s="920"/>
      <c r="CE57" s="39" t="e">
        <f ca="1">IF(ISBLANK(VLOOKUP(CG58,INDIRECT(CONCATENATE(MID(CG58,1,1),"トーナメント得点")),3,FALSE)),"",VLOOKUP(CG58,INDIRECT(CONCATENATE(MID(CG58,1,1),"トーナメント得点")),3,FALSE))</f>
        <v>#N/A</v>
      </c>
      <c r="CF57" s="63"/>
      <c r="CG57" s="52"/>
      <c r="CH57" s="52"/>
      <c r="CI57" s="39" t="e">
        <f ca="1">IF(ISBLANK(VLOOKUP(CG58,INDIRECT(CONCATENATE(MID(CG58,1,1),"トーナメント得点")),6,FALSE)),"",VLOOKUP(CG58,INDIRECT(CONCATENATE(MID(CG58,1,1),"トーナメント得点")),6,FALSE))</f>
        <v>#N/A</v>
      </c>
      <c r="CJ57" s="919"/>
      <c r="CK57" s="52"/>
      <c r="CL57" s="920"/>
      <c r="CM57" s="39" t="e">
        <f ca="1">IF(ISBLANK(VLOOKUP(CO58,INDIRECT(CONCATENATE(MID(CO58,1,1),"トーナメント得点")),3,FALSE)),"",VLOOKUP(CO58,INDIRECT(CONCATENATE(MID(CO58,1,1),"トーナメント得点")),3,FALSE))</f>
        <v>#N/A</v>
      </c>
      <c r="CN57" s="63"/>
      <c r="CO57" s="52"/>
      <c r="CP57" s="52"/>
      <c r="CQ57" s="39" t="e">
        <f ca="1">IF(ISBLANK(VLOOKUP(CO58,INDIRECT(CONCATENATE(MID(CO58,1,1),"トーナメント得点")),6,FALSE)),"",VLOOKUP(CO58,INDIRECT(CONCATENATE(MID(CO58,1,1),"トーナメント得点")),6,FALSE))</f>
        <v>#N/A</v>
      </c>
      <c r="CR57" s="919"/>
      <c r="CS57" s="52"/>
      <c r="CT57" s="920"/>
      <c r="CU57" s="39" t="e">
        <f ca="1">IF(ISBLANK(VLOOKUP(CW58,INDIRECT(CONCATENATE(MID(CW58,1,1),"トーナメント得点")),3,FALSE)),"",VLOOKUP(CW58,INDIRECT(CONCATENATE(MID(CW58,1,1),"トーナメント得点")),3,FALSE))</f>
        <v>#N/A</v>
      </c>
      <c r="CV57" s="63"/>
      <c r="CW57" s="52"/>
      <c r="CX57" s="52"/>
      <c r="CY57" s="39" t="e">
        <f ca="1">IF(ISBLANK(VLOOKUP(CW58,INDIRECT(CONCATENATE(MID(CW58,1,1),"トーナメント得点")),6,FALSE)),"",VLOOKUP(CW58,INDIRECT(CONCATENATE(MID(CW58,1,1),"トーナメント得点")),6,FALSE))</f>
        <v>#N/A</v>
      </c>
      <c r="CZ57" s="919"/>
      <c r="DA57" s="52"/>
      <c r="DB57" s="920"/>
      <c r="DC57" s="39" t="e">
        <f ca="1">IF(ISBLANK(VLOOKUP(DE58,INDIRECT(CONCATENATE(MID(DE58,1,1),"トーナメント得点")),3,FALSE)),"",VLOOKUP(DE58,INDIRECT(CONCATENATE(MID(DE58,1,1),"トーナメント得点")),3,FALSE))</f>
        <v>#N/A</v>
      </c>
      <c r="DD57" s="63"/>
      <c r="DE57" s="52"/>
      <c r="DF57" s="52"/>
      <c r="DG57" s="39" t="e">
        <f ca="1">IF(ISBLANK(VLOOKUP(DE58,INDIRECT(CONCATENATE(MID(DE58,1,1),"トーナメント得点")),6,FALSE)),"",VLOOKUP(DE58,INDIRECT(CONCATENATE(MID(DE58,1,1),"トーナメント得点")),6,FALSE))</f>
        <v>#N/A</v>
      </c>
      <c r="DH57" s="919"/>
      <c r="DI57" s="52"/>
      <c r="DJ57" s="920"/>
      <c r="DK57" s="39" t="e">
        <f ca="1">IF(ISBLANK(VLOOKUP(DM58,INDIRECT(CONCATENATE(MID(DM58,1,1),"トーナメント得点")),3,FALSE)),"",VLOOKUP(DM58,INDIRECT(CONCATENATE(MID(DM58,1,1),"トーナメント得点")),3,FALSE))</f>
        <v>#N/A</v>
      </c>
      <c r="DL57" s="63"/>
      <c r="DM57" s="52"/>
      <c r="DN57" s="52"/>
      <c r="DO57" s="39" t="e">
        <f ca="1">IF(ISBLANK(VLOOKUP(DM58,INDIRECT(CONCATENATE(MID(DM58,1,1),"トーナメント得点")),6,FALSE)),"",VLOOKUP(DM58,INDIRECT(CONCATENATE(MID(DM58,1,1),"トーナメント得点")),6,FALSE))</f>
        <v>#N/A</v>
      </c>
      <c r="DP57" s="919"/>
      <c r="DQ57" s="52"/>
      <c r="DR57" s="920"/>
      <c r="DS57" s="39" t="e">
        <f ca="1">IF(ISBLANK(VLOOKUP(DU58,INDIRECT(CONCATENATE(MID(DU58,1,1),"トーナメント得点")),3,FALSE)),"",VLOOKUP(DU58,INDIRECT(CONCATENATE(MID(DU58,1,1),"トーナメント得点")),3,FALSE))</f>
        <v>#N/A</v>
      </c>
      <c r="DT57" s="63"/>
      <c r="DU57" s="52"/>
      <c r="DV57" s="52"/>
      <c r="DW57" s="39" t="e">
        <f ca="1">IF(ISBLANK(VLOOKUP(DU58,INDIRECT(CONCATENATE(MID(DU58,1,1),"トーナメント得点")),6,FALSE)),"",VLOOKUP(DU58,INDIRECT(CONCATENATE(MID(DU58,1,1),"トーナメント得点")),6,FALSE))</f>
        <v>#N/A</v>
      </c>
      <c r="DX57" s="919"/>
      <c r="DY57" s="52"/>
    </row>
    <row r="58" spans="1:129" ht="16.5" hidden="1" customHeight="1">
      <c r="A58" s="52"/>
      <c r="B58" s="920"/>
      <c r="C58" s="64"/>
      <c r="D58" s="63"/>
      <c r="E58" s="62"/>
      <c r="F58" s="52"/>
      <c r="G58" s="52"/>
      <c r="H58" s="919"/>
      <c r="I58" s="52"/>
      <c r="J58" s="920"/>
      <c r="K58" s="52"/>
      <c r="L58" s="52"/>
      <c r="M58" s="62"/>
      <c r="N58" s="63"/>
      <c r="O58" s="52"/>
      <c r="P58" s="919"/>
      <c r="Q58" s="52"/>
      <c r="R58" s="920"/>
      <c r="S58" s="61"/>
      <c r="T58" s="52"/>
      <c r="U58" s="62"/>
      <c r="V58" s="48"/>
      <c r="W58" s="52"/>
      <c r="X58" s="919"/>
      <c r="Y58" s="52"/>
      <c r="Z58" s="920"/>
      <c r="AA58" s="61"/>
      <c r="AB58" s="63"/>
      <c r="AC58" s="1"/>
      <c r="AD58" s="63"/>
      <c r="AE58" s="52"/>
      <c r="AF58" s="919"/>
      <c r="AG58" s="52"/>
      <c r="AH58" s="920"/>
      <c r="AI58" s="64"/>
      <c r="AJ58" s="63"/>
      <c r="AK58" s="62"/>
      <c r="AL58" s="52"/>
      <c r="AM58" s="52"/>
      <c r="AN58" s="919"/>
      <c r="AO58" s="52"/>
      <c r="AP58" s="920"/>
      <c r="AQ58" s="52"/>
      <c r="AR58" s="52"/>
      <c r="AS58" s="62"/>
      <c r="AT58" s="63"/>
      <c r="AU58" s="52"/>
      <c r="AV58" s="919"/>
      <c r="AW58" s="52"/>
      <c r="AX58" s="920"/>
      <c r="AY58" s="61"/>
      <c r="AZ58" s="52"/>
      <c r="BA58" s="62"/>
      <c r="BB58" s="48"/>
      <c r="BC58" s="52"/>
      <c r="BD58" s="919"/>
      <c r="BE58" s="52"/>
      <c r="BF58" s="920"/>
      <c r="BG58" s="61"/>
      <c r="BH58" s="63"/>
      <c r="BI58" s="1"/>
      <c r="BJ58" s="63"/>
      <c r="BK58" s="52"/>
      <c r="BL58" s="919"/>
      <c r="BM58" s="52"/>
      <c r="BN58" s="920"/>
      <c r="BO58" s="64"/>
      <c r="BP58" s="63"/>
      <c r="BQ58" s="1" t="s">
        <v>19</v>
      </c>
      <c r="BR58" s="52"/>
      <c r="BS58" s="52"/>
      <c r="BT58" s="919"/>
      <c r="BU58" s="52"/>
      <c r="BV58" s="920"/>
      <c r="BW58" s="52"/>
      <c r="BX58" s="52"/>
      <c r="BY58" s="1" t="s">
        <v>18</v>
      </c>
      <c r="BZ58" s="63"/>
      <c r="CA58" s="52"/>
      <c r="CB58" s="919"/>
      <c r="CC58" s="52"/>
      <c r="CD58" s="920"/>
      <c r="CE58" s="61"/>
      <c r="CF58" s="52"/>
      <c r="CG58" s="1" t="s">
        <v>302</v>
      </c>
      <c r="CH58" s="48"/>
      <c r="CI58" s="52"/>
      <c r="CJ58" s="919"/>
      <c r="CK58" s="52"/>
      <c r="CL58" s="920"/>
      <c r="CM58" s="61"/>
      <c r="CN58" s="63"/>
      <c r="CO58" s="1" t="s">
        <v>303</v>
      </c>
      <c r="CP58" s="48"/>
      <c r="CQ58" s="61"/>
      <c r="CR58" s="919"/>
      <c r="CS58" s="52"/>
      <c r="CT58" s="920"/>
      <c r="CU58" s="64"/>
      <c r="CV58" s="63"/>
      <c r="CW58" s="1" t="s">
        <v>304</v>
      </c>
      <c r="CX58" s="52"/>
      <c r="CY58" s="52"/>
      <c r="CZ58" s="919"/>
      <c r="DA58" s="52"/>
      <c r="DB58" s="920"/>
      <c r="DC58" s="52"/>
      <c r="DD58" s="52"/>
      <c r="DE58" s="1" t="s">
        <v>305</v>
      </c>
      <c r="DF58" s="63"/>
      <c r="DG58" s="52"/>
      <c r="DH58" s="919"/>
      <c r="DI58" s="52"/>
      <c r="DJ58" s="920"/>
      <c r="DK58" s="64"/>
      <c r="DL58" s="63"/>
      <c r="DM58" s="1" t="s">
        <v>306</v>
      </c>
      <c r="DN58" s="52"/>
      <c r="DO58" s="52"/>
      <c r="DP58" s="919"/>
      <c r="DQ58" s="52"/>
      <c r="DR58" s="920"/>
      <c r="DS58" s="61"/>
      <c r="DT58" s="63"/>
      <c r="DU58" s="1" t="s">
        <v>307</v>
      </c>
      <c r="DV58" s="48"/>
      <c r="DW58" s="61"/>
      <c r="DX58" s="919"/>
      <c r="DY58" s="52"/>
    </row>
    <row r="59" spans="1:129" ht="16.5" hidden="1" customHeight="1">
      <c r="A59" s="52"/>
      <c r="B59" s="920"/>
      <c r="C59" s="52"/>
      <c r="D59" s="52"/>
      <c r="E59" s="52"/>
      <c r="F59" s="52"/>
      <c r="G59" s="52"/>
      <c r="H59" s="919"/>
      <c r="I59" s="52"/>
      <c r="J59" s="920"/>
      <c r="K59" s="52"/>
      <c r="L59" s="52"/>
      <c r="M59" s="52"/>
      <c r="N59" s="52"/>
      <c r="O59" s="52"/>
      <c r="P59" s="919"/>
      <c r="Q59" s="52"/>
      <c r="R59" s="920"/>
      <c r="S59" s="52"/>
      <c r="T59" s="52"/>
      <c r="U59" s="52"/>
      <c r="V59" s="48"/>
      <c r="W59" s="52"/>
      <c r="X59" s="919"/>
      <c r="Y59" s="52"/>
      <c r="Z59" s="920"/>
      <c r="AA59" s="52"/>
      <c r="AB59" s="52"/>
      <c r="AC59" s="52"/>
      <c r="AD59" s="52"/>
      <c r="AE59" s="52"/>
      <c r="AF59" s="919"/>
      <c r="AG59" s="52"/>
      <c r="AH59" s="920"/>
      <c r="AI59" s="52"/>
      <c r="AJ59" s="52"/>
      <c r="AK59" s="52"/>
      <c r="AL59" s="52"/>
      <c r="AM59" s="52"/>
      <c r="AN59" s="919"/>
      <c r="AO59" s="52"/>
      <c r="AP59" s="920"/>
      <c r="AQ59" s="52"/>
      <c r="AR59" s="52"/>
      <c r="AS59" s="52"/>
      <c r="AT59" s="52"/>
      <c r="AU59" s="52"/>
      <c r="AV59" s="919"/>
      <c r="AW59" s="52"/>
      <c r="AX59" s="920"/>
      <c r="AY59" s="52"/>
      <c r="AZ59" s="52"/>
      <c r="BA59" s="52"/>
      <c r="BB59" s="48"/>
      <c r="BC59" s="52"/>
      <c r="BD59" s="919"/>
      <c r="BE59" s="52"/>
      <c r="BF59" s="920"/>
      <c r="BG59" s="52"/>
      <c r="BH59" s="52"/>
      <c r="BI59" s="52"/>
      <c r="BJ59" s="52"/>
      <c r="BK59" s="52"/>
      <c r="BL59" s="919"/>
      <c r="BM59" s="52"/>
      <c r="BN59" s="920"/>
      <c r="BO59" s="52"/>
      <c r="BP59" s="52"/>
      <c r="BQ59" s="52"/>
      <c r="BR59" s="52"/>
      <c r="BS59" s="52"/>
      <c r="BT59" s="919"/>
      <c r="BU59" s="52"/>
      <c r="BV59" s="920"/>
      <c r="BW59" s="52"/>
      <c r="BX59" s="52"/>
      <c r="BY59" s="52"/>
      <c r="BZ59" s="52"/>
      <c r="CA59" s="52"/>
      <c r="CB59" s="919"/>
      <c r="CC59" s="52"/>
      <c r="CD59" s="920"/>
      <c r="CE59" s="52"/>
      <c r="CF59" s="52"/>
      <c r="CG59" s="52"/>
      <c r="CH59" s="48"/>
      <c r="CI59" s="52"/>
      <c r="CJ59" s="919"/>
      <c r="CK59" s="52"/>
      <c r="CL59" s="920"/>
      <c r="CM59" s="52"/>
      <c r="CN59" s="52"/>
      <c r="CO59" s="52"/>
      <c r="CP59" s="48"/>
      <c r="CQ59" s="52"/>
      <c r="CR59" s="919"/>
      <c r="CS59" s="52"/>
      <c r="CT59" s="920"/>
      <c r="CU59" s="52"/>
      <c r="CV59" s="52"/>
      <c r="CW59" s="52"/>
      <c r="CX59" s="52"/>
      <c r="CY59" s="52"/>
      <c r="CZ59" s="919"/>
      <c r="DA59" s="52"/>
      <c r="DB59" s="920"/>
      <c r="DC59" s="52"/>
      <c r="DD59" s="52"/>
      <c r="DE59" s="52"/>
      <c r="DF59" s="52"/>
      <c r="DG59" s="52"/>
      <c r="DH59" s="919"/>
      <c r="DI59" s="52"/>
      <c r="DJ59" s="920"/>
      <c r="DK59" s="52"/>
      <c r="DL59" s="52"/>
      <c r="DM59" s="52"/>
      <c r="DN59" s="52"/>
      <c r="DO59" s="52"/>
      <c r="DP59" s="919"/>
      <c r="DQ59" s="52"/>
      <c r="DR59" s="920"/>
      <c r="DS59" s="52"/>
      <c r="DT59" s="52"/>
      <c r="DU59" s="52"/>
      <c r="DV59" s="48"/>
      <c r="DW59" s="52"/>
      <c r="DX59" s="919"/>
      <c r="DY59" s="52"/>
    </row>
    <row r="60" spans="1:129" ht="16.5" hidden="1" customHeight="1">
      <c r="A60" s="52"/>
      <c r="B60" s="920"/>
      <c r="C60" s="52"/>
      <c r="D60" s="52"/>
      <c r="E60" s="52"/>
      <c r="F60" s="52"/>
      <c r="G60" s="52"/>
      <c r="H60" s="919"/>
      <c r="I60" s="52"/>
      <c r="J60" s="920"/>
      <c r="K60" s="52"/>
      <c r="L60" s="52"/>
      <c r="M60" s="52"/>
      <c r="N60" s="52"/>
      <c r="O60" s="52"/>
      <c r="P60" s="919"/>
      <c r="Q60" s="52"/>
      <c r="R60" s="920"/>
      <c r="S60" s="52"/>
      <c r="T60" s="52"/>
      <c r="U60" s="52"/>
      <c r="V60" s="52"/>
      <c r="W60" s="52"/>
      <c r="X60" s="919"/>
      <c r="Y60" s="52"/>
      <c r="Z60" s="920"/>
      <c r="AA60" s="52"/>
      <c r="AB60" s="52"/>
      <c r="AC60" s="52"/>
      <c r="AD60" s="52"/>
      <c r="AE60" s="52"/>
      <c r="AF60" s="919"/>
      <c r="AG60" s="52"/>
      <c r="AH60" s="920"/>
      <c r="AI60" s="52"/>
      <c r="AJ60" s="52"/>
      <c r="AK60" s="52"/>
      <c r="AL60" s="52"/>
      <c r="AM60" s="52"/>
      <c r="AN60" s="919"/>
      <c r="AO60" s="52"/>
      <c r="AP60" s="920"/>
      <c r="AQ60" s="52"/>
      <c r="AR60" s="52"/>
      <c r="AS60" s="52"/>
      <c r="AT60" s="52"/>
      <c r="AU60" s="52"/>
      <c r="AV60" s="919"/>
      <c r="AW60" s="52"/>
      <c r="AX60" s="920"/>
      <c r="AY60" s="52"/>
      <c r="AZ60" s="52"/>
      <c r="BA60" s="52"/>
      <c r="BB60" s="52"/>
      <c r="BC60" s="52"/>
      <c r="BD60" s="919"/>
      <c r="BE60" s="52"/>
      <c r="BF60" s="920"/>
      <c r="BG60" s="52"/>
      <c r="BH60" s="52"/>
      <c r="BI60" s="52"/>
      <c r="BJ60" s="52"/>
      <c r="BK60" s="52"/>
      <c r="BL60" s="919"/>
      <c r="BM60" s="52"/>
      <c r="BN60" s="920"/>
      <c r="BO60" s="52"/>
      <c r="BP60" s="52"/>
      <c r="BQ60" s="52"/>
      <c r="BR60" s="52"/>
      <c r="BS60" s="52"/>
      <c r="BT60" s="919"/>
      <c r="BU60" s="52"/>
      <c r="BV60" s="920"/>
      <c r="BW60" s="52"/>
      <c r="BX60" s="52"/>
      <c r="BY60" s="52"/>
      <c r="BZ60" s="52"/>
      <c r="CA60" s="52"/>
      <c r="CB60" s="919"/>
      <c r="CC60" s="52"/>
      <c r="CD60" s="920"/>
      <c r="CE60" s="52"/>
      <c r="CF60" s="52"/>
      <c r="CG60" s="52"/>
      <c r="CH60" s="52"/>
      <c r="CI60" s="52"/>
      <c r="CJ60" s="919"/>
      <c r="CK60" s="52"/>
      <c r="CL60" s="920"/>
      <c r="CM60" s="52"/>
      <c r="CN60" s="52"/>
      <c r="CO60" s="52"/>
      <c r="CP60" s="52"/>
      <c r="CQ60" s="52"/>
      <c r="CR60" s="919"/>
      <c r="CS60" s="52"/>
      <c r="CT60" s="920"/>
      <c r="CU60" s="52"/>
      <c r="CV60" s="52"/>
      <c r="CW60" s="52"/>
      <c r="CX60" s="52"/>
      <c r="CY60" s="52"/>
      <c r="CZ60" s="919"/>
      <c r="DA60" s="52"/>
      <c r="DB60" s="920"/>
      <c r="DC60" s="52"/>
      <c r="DD60" s="52"/>
      <c r="DE60" s="52"/>
      <c r="DF60" s="52"/>
      <c r="DG60" s="52"/>
      <c r="DH60" s="919"/>
      <c r="DI60" s="52"/>
      <c r="DJ60" s="920"/>
      <c r="DK60" s="52"/>
      <c r="DL60" s="52"/>
      <c r="DM60" s="52"/>
      <c r="DN60" s="52"/>
      <c r="DO60" s="52"/>
      <c r="DP60" s="919"/>
      <c r="DQ60" s="52"/>
      <c r="DR60" s="920"/>
      <c r="DS60" s="52"/>
      <c r="DT60" s="52"/>
      <c r="DU60" s="52"/>
      <c r="DV60" s="52"/>
      <c r="DW60" s="52"/>
      <c r="DX60" s="919"/>
      <c r="DY60" s="52"/>
    </row>
    <row r="61" spans="1:129" ht="16.5" hidden="1" customHeight="1">
      <c r="A61" s="52"/>
      <c r="B61" s="39"/>
      <c r="C61" s="62"/>
      <c r="D61" s="39"/>
      <c r="E61" s="39"/>
      <c r="F61" s="39"/>
      <c r="G61" s="62"/>
      <c r="H61" s="39"/>
      <c r="I61" s="39"/>
      <c r="J61" s="39"/>
      <c r="K61" s="62"/>
      <c r="L61" s="39"/>
      <c r="M61" s="39"/>
      <c r="N61" s="39"/>
      <c r="O61" s="62"/>
      <c r="P61" s="39"/>
      <c r="Q61" s="61"/>
      <c r="R61" s="39"/>
      <c r="S61" s="39"/>
      <c r="T61" s="39"/>
      <c r="U61" s="62"/>
      <c r="V61" s="39"/>
      <c r="W61" s="62"/>
      <c r="X61" s="39"/>
      <c r="Y61" s="62"/>
      <c r="Z61" s="39"/>
      <c r="AA61" s="39"/>
      <c r="AB61" s="39"/>
      <c r="AC61" s="62"/>
      <c r="AD61" s="39"/>
      <c r="AE61" s="62"/>
      <c r="AF61" s="39"/>
      <c r="AG61" s="52"/>
      <c r="AH61" s="39"/>
      <c r="AI61" s="62"/>
      <c r="AJ61" s="39"/>
      <c r="AK61" s="39"/>
      <c r="AL61" s="39"/>
      <c r="AM61" s="62"/>
      <c r="AN61" s="39"/>
      <c r="AO61" s="39"/>
      <c r="AP61" s="39"/>
      <c r="AQ61" s="62"/>
      <c r="AR61" s="39"/>
      <c r="AS61" s="39"/>
      <c r="AT61" s="39"/>
      <c r="AU61" s="62"/>
      <c r="AV61" s="39"/>
      <c r="AW61" s="61"/>
      <c r="AX61" s="39"/>
      <c r="AY61" s="39"/>
      <c r="AZ61" s="39"/>
      <c r="BA61" s="62"/>
      <c r="BB61" s="39"/>
      <c r="BC61" s="62"/>
      <c r="BD61" s="39"/>
      <c r="BE61" s="62"/>
      <c r="BF61" s="39"/>
      <c r="BG61" s="39"/>
      <c r="BH61" s="39"/>
      <c r="BI61" s="62"/>
      <c r="BJ61" s="39"/>
      <c r="BK61" s="62"/>
      <c r="BL61" s="39"/>
      <c r="BM61" s="52"/>
      <c r="BN61" s="39"/>
      <c r="BO61" s="62"/>
      <c r="BP61" s="39"/>
      <c r="BQ61" s="39"/>
      <c r="BR61" s="39"/>
      <c r="BS61" s="62"/>
      <c r="BT61" s="39"/>
      <c r="BU61" s="39"/>
      <c r="BV61" s="39"/>
      <c r="BW61" s="62"/>
      <c r="BX61" s="39"/>
      <c r="BY61" s="39"/>
      <c r="BZ61" s="39"/>
      <c r="CA61" s="62"/>
      <c r="CB61" s="39"/>
      <c r="CC61" s="61"/>
      <c r="CD61" s="39"/>
      <c r="CE61" s="39"/>
      <c r="CF61" s="39"/>
      <c r="CG61" s="62"/>
      <c r="CH61" s="39"/>
      <c r="CI61" s="62"/>
      <c r="CJ61" s="39"/>
      <c r="CK61" s="62"/>
      <c r="CL61" s="39"/>
      <c r="CM61" s="39"/>
      <c r="CN61" s="39"/>
      <c r="CO61" s="62"/>
      <c r="CP61" s="39" t="e">
        <f ca="1">IF(ISBLANK(VLOOKUP(CQ62,INDIRECT(CONCATENATE(MID(CQ62,1,1),"トーナメント得点")),3,FALSE)),"",VLOOKUP(CQ62,INDIRECT(CONCATENATE(MID(CQ62,1,1),"トーナメント得点")),3,FALSE))</f>
        <v>#N/A</v>
      </c>
      <c r="CQ61" s="62"/>
      <c r="CR61" s="39" t="e">
        <f ca="1">IF(ISBLANK(VLOOKUP(CQ62,INDIRECT(CONCATENATE(MID(CQ62,1,1),"トーナメント得点")),6,FALSE)),"",VLOOKUP(CQ62,INDIRECT(CONCATENATE(MID(CQ62,1,1),"トーナメント得点")),6,FALSE))</f>
        <v>#N/A</v>
      </c>
      <c r="CS61" s="52"/>
      <c r="CT61" s="39"/>
      <c r="CU61" s="62"/>
      <c r="CV61" s="39"/>
      <c r="CW61" s="39"/>
      <c r="CX61" s="39"/>
      <c r="CY61" s="62"/>
      <c r="CZ61" s="39"/>
      <c r="DA61" s="39"/>
      <c r="DB61" s="39"/>
      <c r="DC61" s="62"/>
      <c r="DD61" s="39"/>
      <c r="DE61" s="39"/>
      <c r="DF61" s="39"/>
      <c r="DG61" s="62"/>
      <c r="DH61" s="39"/>
      <c r="DI61" s="61"/>
      <c r="DJ61" s="39"/>
      <c r="DK61" s="62"/>
      <c r="DL61" s="39"/>
      <c r="DM61" s="39"/>
      <c r="DN61" s="39"/>
      <c r="DO61" s="62"/>
      <c r="DP61" s="39"/>
      <c r="DQ61" s="62"/>
      <c r="DR61" s="39"/>
      <c r="DS61" s="39"/>
      <c r="DT61" s="39"/>
      <c r="DU61" s="62"/>
      <c r="DV61" s="39" t="e">
        <f ca="1">IF(ISBLANK(VLOOKUP(DW62,INDIRECT(CONCATENATE(MID(DW62,1,1),"トーナメント得点")),3,FALSE)),"",VLOOKUP(DW62,INDIRECT(CONCATENATE(MID(DW62,1,1),"トーナメント得点")),3,FALSE))</f>
        <v>#N/A</v>
      </c>
      <c r="DW61" s="62"/>
      <c r="DX61" s="39" t="e">
        <f ca="1">IF(ISBLANK(VLOOKUP(DW62,INDIRECT(CONCATENATE(MID(DW62,1,1),"トーナメント得点")),6,FALSE)),"",VLOOKUP(DW62,INDIRECT(CONCATENATE(MID(DW62,1,1),"トーナメント得点")),6,FALSE))</f>
        <v>#N/A</v>
      </c>
      <c r="DY61" s="62"/>
    </row>
    <row r="62" spans="1:129" ht="19.5" hidden="1" customHeight="1">
      <c r="A62" s="39"/>
      <c r="B62" s="39"/>
      <c r="C62" s="62"/>
      <c r="D62" s="39"/>
      <c r="E62" s="62"/>
      <c r="F62" s="39"/>
      <c r="G62" s="62"/>
      <c r="H62" s="39"/>
      <c r="I62" s="39"/>
      <c r="J62" s="39"/>
      <c r="K62" s="62"/>
      <c r="L62" s="39"/>
      <c r="M62" s="39"/>
      <c r="N62" s="39"/>
      <c r="O62" s="62"/>
      <c r="P62" s="39"/>
      <c r="Q62" s="66"/>
      <c r="R62" s="39"/>
      <c r="S62" s="62"/>
      <c r="T62" s="39"/>
      <c r="U62" s="66"/>
      <c r="V62" s="39"/>
      <c r="W62" s="62"/>
      <c r="X62" s="39"/>
      <c r="Y62" s="66"/>
      <c r="Z62" s="39"/>
      <c r="AA62" s="62"/>
      <c r="AB62" s="39"/>
      <c r="AC62" s="66"/>
      <c r="AD62" s="39"/>
      <c r="AE62" s="62"/>
      <c r="AF62" s="39"/>
      <c r="AG62" s="39"/>
      <c r="AH62" s="39"/>
      <c r="AI62" s="62"/>
      <c r="AJ62" s="39"/>
      <c r="AK62" s="39"/>
      <c r="AL62" s="39"/>
      <c r="AM62" s="62"/>
      <c r="AN62" s="39"/>
      <c r="AO62" s="39"/>
      <c r="AP62" s="39"/>
      <c r="AQ62" s="62"/>
      <c r="AR62" s="39"/>
      <c r="AS62" s="39"/>
      <c r="AT62" s="39"/>
      <c r="AU62" s="62"/>
      <c r="AV62" s="39"/>
      <c r="AW62" s="66"/>
      <c r="AX62" s="39"/>
      <c r="AY62" s="62"/>
      <c r="AZ62" s="39"/>
      <c r="BA62" s="66"/>
      <c r="BB62" s="39"/>
      <c r="BC62" s="62"/>
      <c r="BD62" s="39"/>
      <c r="BE62" s="66"/>
      <c r="BF62" s="39"/>
      <c r="BG62" s="62"/>
      <c r="BH62" s="39"/>
      <c r="BI62" s="66"/>
      <c r="BJ62" s="39"/>
      <c r="BK62" s="62"/>
      <c r="BL62" s="39"/>
      <c r="BM62" s="39"/>
      <c r="BN62" s="39"/>
      <c r="BO62" s="62"/>
      <c r="BP62" s="39"/>
      <c r="BQ62" s="39"/>
      <c r="BR62" s="39"/>
      <c r="BS62" s="62"/>
      <c r="BT62" s="39"/>
      <c r="BU62" s="39"/>
      <c r="BV62" s="39"/>
      <c r="BW62" s="62"/>
      <c r="BX62" s="39"/>
      <c r="BY62" s="39"/>
      <c r="BZ62" s="39"/>
      <c r="CA62" s="62"/>
      <c r="CB62" s="39"/>
      <c r="CC62" s="66"/>
      <c r="CD62" s="39"/>
      <c r="CE62" s="62"/>
      <c r="CF62" s="39"/>
      <c r="CG62" s="66"/>
      <c r="CH62" s="39"/>
      <c r="CI62" s="62"/>
      <c r="CJ62" s="39"/>
      <c r="CK62" s="66"/>
      <c r="CL62" s="39"/>
      <c r="CM62" s="62"/>
      <c r="CN62" s="39"/>
      <c r="CO62" s="66"/>
      <c r="CP62" s="39"/>
      <c r="CQ62" s="1" t="s">
        <v>17</v>
      </c>
      <c r="CR62" s="39"/>
      <c r="CS62" s="39"/>
      <c r="CT62" s="39"/>
      <c r="CU62" s="62"/>
      <c r="CV62" s="39"/>
      <c r="CW62" s="39"/>
      <c r="CX62" s="39"/>
      <c r="CY62" s="62"/>
      <c r="CZ62" s="39"/>
      <c r="DA62" s="39"/>
      <c r="DB62" s="39"/>
      <c r="DC62" s="62"/>
      <c r="DD62" s="39"/>
      <c r="DE62" s="39"/>
      <c r="DF62" s="39"/>
      <c r="DG62" s="62"/>
      <c r="DH62" s="39"/>
      <c r="DI62" s="66"/>
      <c r="DJ62" s="39"/>
      <c r="DK62" s="62"/>
      <c r="DL62" s="39"/>
      <c r="DM62" s="39"/>
      <c r="DN62" s="39"/>
      <c r="DO62" s="62"/>
      <c r="DP62" s="39"/>
      <c r="DQ62" s="66"/>
      <c r="DR62" s="39"/>
      <c r="DS62" s="62"/>
      <c r="DT62" s="39"/>
      <c r="DU62" s="66"/>
      <c r="DV62" s="39"/>
      <c r="DW62" s="1" t="s">
        <v>12</v>
      </c>
      <c r="DX62" s="39"/>
      <c r="DY62" s="66"/>
    </row>
    <row r="63" spans="1:129" ht="14.25" hidden="1" customHeight="1">
      <c r="A63" s="52"/>
      <c r="B63" s="52"/>
      <c r="C63" s="63"/>
      <c r="D63" s="52"/>
      <c r="E63" s="63"/>
      <c r="F63" s="52"/>
      <c r="G63" s="63"/>
      <c r="H63" s="52"/>
      <c r="I63" s="52"/>
      <c r="J63" s="52"/>
      <c r="L63" s="52"/>
      <c r="M63" s="63"/>
      <c r="N63" s="52"/>
      <c r="O63" s="63"/>
      <c r="P63" s="52"/>
      <c r="Q63" s="63"/>
      <c r="R63" s="52"/>
      <c r="S63" s="52"/>
      <c r="T63" s="52"/>
      <c r="U63" s="52"/>
      <c r="V63" s="52"/>
      <c r="W63" s="52"/>
      <c r="X63" s="52"/>
      <c r="Y63" s="63"/>
      <c r="Z63" s="52"/>
      <c r="AA63" s="52"/>
      <c r="AB63" s="52"/>
      <c r="AC63" s="63"/>
      <c r="AD63" s="52"/>
      <c r="AE63" s="63"/>
      <c r="AF63" s="52"/>
      <c r="AG63" s="52"/>
      <c r="AH63" s="52"/>
      <c r="AI63" s="52"/>
      <c r="AJ63" s="52"/>
      <c r="AK63" s="63"/>
      <c r="AL63" s="52"/>
      <c r="AM63" s="63"/>
      <c r="AN63" s="52"/>
      <c r="AO63" s="52"/>
      <c r="AP63" s="52"/>
      <c r="AR63" s="52"/>
      <c r="AS63" s="63"/>
      <c r="AT63" s="52"/>
      <c r="AU63" s="63"/>
      <c r="AV63" s="52"/>
      <c r="AW63" s="63"/>
      <c r="AX63" s="52"/>
      <c r="AY63" s="52"/>
      <c r="AZ63" s="52"/>
      <c r="BA63" s="52"/>
      <c r="BB63" s="52"/>
      <c r="BC63" s="52"/>
      <c r="BD63" s="52"/>
      <c r="BE63" s="63"/>
      <c r="BF63" s="52"/>
      <c r="BG63" s="52"/>
      <c r="BH63" s="52"/>
      <c r="BI63" s="63"/>
      <c r="BJ63" s="52"/>
      <c r="BK63" s="63"/>
      <c r="BL63" s="52"/>
      <c r="BM63" s="52"/>
      <c r="BN63" s="52"/>
      <c r="BO63" s="63"/>
      <c r="BP63" s="52"/>
      <c r="BQ63" s="52"/>
      <c r="BR63" s="52"/>
      <c r="BS63" s="63"/>
      <c r="BT63" s="52"/>
      <c r="BU63" s="52"/>
      <c r="BV63" s="52"/>
      <c r="BW63" s="63"/>
      <c r="BX63" s="52"/>
      <c r="BY63" s="52"/>
      <c r="BZ63" s="52"/>
      <c r="CA63" s="63"/>
      <c r="CB63" s="52"/>
      <c r="CC63" s="63"/>
      <c r="CD63" s="52"/>
      <c r="CE63" s="52"/>
      <c r="CF63" s="52"/>
      <c r="CG63" s="63"/>
      <c r="CH63" s="52"/>
      <c r="CI63" s="52"/>
      <c r="CJ63" s="52"/>
      <c r="CK63" s="63"/>
      <c r="CL63" s="52"/>
      <c r="CM63" s="52"/>
      <c r="CN63" s="52"/>
      <c r="CO63" s="63"/>
      <c r="CP63" s="52"/>
      <c r="CQ63" s="52"/>
      <c r="CR63" s="52"/>
      <c r="CS63" s="52"/>
      <c r="CT63" s="52"/>
      <c r="CU63" s="63"/>
      <c r="CV63" s="52"/>
      <c r="CW63" s="52"/>
      <c r="CX63" s="52"/>
      <c r="CY63" s="63"/>
      <c r="CZ63" s="52"/>
      <c r="DA63" s="52"/>
      <c r="DB63" s="52"/>
      <c r="DC63" s="63"/>
      <c r="DD63" s="52"/>
      <c r="DE63" s="52"/>
      <c r="DF63" s="52"/>
      <c r="DG63" s="63"/>
      <c r="DH63" s="52"/>
      <c r="DI63" s="63"/>
      <c r="DJ63" s="52"/>
      <c r="DK63" s="63"/>
      <c r="DL63" s="52"/>
      <c r="DM63" s="52"/>
      <c r="DN63" s="52"/>
      <c r="DO63" s="63"/>
      <c r="DP63" s="52"/>
      <c r="DQ63" s="63"/>
      <c r="DR63" s="52"/>
      <c r="DS63" s="52"/>
      <c r="DT63" s="52"/>
      <c r="DU63" s="63"/>
      <c r="DV63" s="52"/>
      <c r="DW63" s="52"/>
      <c r="DX63" s="52"/>
      <c r="DY63" s="63"/>
    </row>
    <row r="64" spans="1:129" ht="14.25" hidden="1" customHeight="1">
      <c r="A64" s="67"/>
      <c r="B64" s="67"/>
      <c r="C64" s="67"/>
      <c r="D64" s="67"/>
      <c r="E64" s="126" t="s">
        <v>149</v>
      </c>
      <c r="F64" s="67"/>
      <c r="G64" s="67"/>
      <c r="H64" s="69"/>
      <c r="I64" s="67"/>
      <c r="J64" s="67"/>
      <c r="L64" s="67"/>
      <c r="M64" s="68" t="s">
        <v>149</v>
      </c>
      <c r="N64" s="67"/>
      <c r="O64" s="67"/>
      <c r="P64" s="69"/>
      <c r="Q64" s="69"/>
      <c r="R64" s="67"/>
      <c r="S64" s="67"/>
      <c r="T64" s="67"/>
      <c r="U64" s="67"/>
      <c r="V64" s="67"/>
      <c r="W64" s="67"/>
      <c r="X64" s="69"/>
      <c r="Y64" s="68" t="s">
        <v>149</v>
      </c>
      <c r="Z64" s="67"/>
      <c r="AA64" s="67"/>
      <c r="AB64" s="67"/>
      <c r="AC64" s="67"/>
      <c r="AD64" s="67"/>
      <c r="AE64" s="67"/>
      <c r="AF64" s="69"/>
      <c r="AG64" s="67"/>
      <c r="AH64" s="67"/>
      <c r="AI64" s="67"/>
      <c r="AJ64" s="67"/>
      <c r="AK64" s="68" t="s">
        <v>149</v>
      </c>
      <c r="AL64" s="67"/>
      <c r="AM64" s="67"/>
      <c r="AN64" s="69"/>
      <c r="AO64" s="67"/>
      <c r="AP64" s="67"/>
      <c r="AR64" s="67"/>
      <c r="AS64" s="68" t="s">
        <v>149</v>
      </c>
      <c r="AT64" s="67"/>
      <c r="AU64" s="67"/>
      <c r="AV64" s="69"/>
      <c r="AW64" s="69"/>
      <c r="AX64" s="67"/>
      <c r="AY64" s="67"/>
      <c r="AZ64" s="67"/>
      <c r="BA64" s="67"/>
      <c r="BB64" s="67"/>
      <c r="BC64" s="67"/>
      <c r="BD64" s="69"/>
      <c r="BE64" s="68" t="s">
        <v>149</v>
      </c>
      <c r="BF64" s="67"/>
      <c r="BH64" s="67"/>
      <c r="BI64" s="67"/>
      <c r="BJ64" s="67"/>
      <c r="BK64" s="67"/>
      <c r="BL64" s="67"/>
      <c r="BM64" s="67"/>
      <c r="BN64" s="67"/>
      <c r="BO64" s="68" t="s">
        <v>149</v>
      </c>
      <c r="BP64" s="67"/>
      <c r="BQ64" s="67"/>
      <c r="BR64" s="67"/>
      <c r="BS64" s="68" t="s">
        <v>149</v>
      </c>
      <c r="BT64" s="69"/>
      <c r="BU64" s="67"/>
      <c r="BV64" s="67"/>
      <c r="BW64" s="68" t="s">
        <v>149</v>
      </c>
      <c r="BX64" s="67"/>
      <c r="BY64" s="67"/>
      <c r="BZ64" s="67"/>
      <c r="CA64" s="68" t="s">
        <v>149</v>
      </c>
      <c r="CB64" s="69"/>
      <c r="CC64" s="69"/>
      <c r="CD64" s="67"/>
      <c r="CE64" s="68" t="s">
        <v>149</v>
      </c>
      <c r="CF64" s="67"/>
      <c r="CG64" s="67"/>
      <c r="CH64" s="67"/>
      <c r="CI64" s="68" t="s">
        <v>149</v>
      </c>
      <c r="CJ64" s="69"/>
      <c r="CK64" s="67"/>
      <c r="CL64" s="67"/>
      <c r="CM64" s="68" t="s">
        <v>149</v>
      </c>
      <c r="CN64" s="67"/>
      <c r="CO64" s="67"/>
      <c r="CP64" s="68" t="s">
        <v>149</v>
      </c>
      <c r="CQ64" s="69"/>
      <c r="CR64" s="68" t="s">
        <v>149</v>
      </c>
      <c r="CS64" s="67"/>
      <c r="CT64" s="67"/>
      <c r="CU64" s="68" t="s">
        <v>149</v>
      </c>
      <c r="CV64" s="67"/>
      <c r="CW64" s="67"/>
      <c r="CX64" s="67"/>
      <c r="CY64" s="68" t="s">
        <v>149</v>
      </c>
      <c r="CZ64" s="69"/>
      <c r="DA64" s="67"/>
      <c r="DB64" s="67"/>
      <c r="DC64" s="68" t="s">
        <v>149</v>
      </c>
      <c r="DD64" s="67"/>
      <c r="DE64" s="67"/>
      <c r="DF64" s="67"/>
      <c r="DG64" s="68" t="s">
        <v>149</v>
      </c>
      <c r="DH64" s="69"/>
      <c r="DI64" s="69"/>
      <c r="DJ64" s="67"/>
      <c r="DK64" s="68" t="s">
        <v>149</v>
      </c>
      <c r="DL64" s="67"/>
      <c r="DM64" s="67"/>
      <c r="DN64" s="67"/>
      <c r="DO64" s="68" t="s">
        <v>149</v>
      </c>
      <c r="DP64" s="69"/>
      <c r="DQ64" s="67"/>
      <c r="DR64" s="67"/>
      <c r="DS64" s="68" t="s">
        <v>149</v>
      </c>
      <c r="DT64" s="67"/>
      <c r="DU64" s="67"/>
      <c r="DV64" s="68" t="s">
        <v>149</v>
      </c>
      <c r="DW64" s="69"/>
      <c r="DX64" s="68" t="s">
        <v>149</v>
      </c>
      <c r="DY64" s="69"/>
    </row>
    <row r="65" spans="1:135" ht="8.25" hidden="1" customHeight="1">
      <c r="A65" s="52"/>
      <c r="B65" s="52"/>
      <c r="C65" s="52"/>
      <c r="D65" s="52"/>
      <c r="E65" s="71" t="s">
        <v>308</v>
      </c>
      <c r="F65" s="52"/>
      <c r="G65" s="52"/>
      <c r="H65" s="63"/>
      <c r="I65" s="52"/>
      <c r="J65" s="52"/>
      <c r="L65" s="52"/>
      <c r="M65" s="70" t="s">
        <v>309</v>
      </c>
      <c r="N65" s="52"/>
      <c r="O65" s="52"/>
      <c r="P65" s="63"/>
      <c r="Q65" s="63"/>
      <c r="R65" s="52"/>
      <c r="S65" s="52"/>
      <c r="T65" s="52"/>
      <c r="U65" s="52"/>
      <c r="V65" s="63"/>
      <c r="W65" s="52"/>
      <c r="X65" s="52"/>
      <c r="Y65" s="70" t="s">
        <v>310</v>
      </c>
      <c r="Z65" s="52"/>
      <c r="AA65" s="52"/>
      <c r="AB65" s="52"/>
      <c r="AC65" s="63"/>
      <c r="AD65" s="52"/>
      <c r="AE65" s="52"/>
      <c r="AF65" s="63"/>
      <c r="AG65" s="52"/>
      <c r="AH65" s="52"/>
      <c r="AI65" s="52"/>
      <c r="AJ65" s="52"/>
      <c r="AK65" s="70" t="s">
        <v>311</v>
      </c>
      <c r="AL65" s="52"/>
      <c r="AM65" s="52"/>
      <c r="AN65" s="63"/>
      <c r="AO65" s="52"/>
      <c r="AP65" s="52"/>
      <c r="AR65" s="52"/>
      <c r="AS65" s="70" t="s">
        <v>312</v>
      </c>
      <c r="AT65" s="52"/>
      <c r="AU65" s="52"/>
      <c r="AV65" s="63"/>
      <c r="AW65" s="63"/>
      <c r="AX65" s="52"/>
      <c r="AY65" s="52"/>
      <c r="AZ65" s="52"/>
      <c r="BA65" s="52"/>
      <c r="BB65" s="63"/>
      <c r="BC65" s="52"/>
      <c r="BD65" s="52"/>
      <c r="BE65" s="70" t="s">
        <v>313</v>
      </c>
      <c r="BF65" s="52"/>
      <c r="BH65" s="52"/>
      <c r="BI65" s="63"/>
      <c r="BJ65" s="52"/>
      <c r="BK65" s="52"/>
      <c r="BL65" s="52"/>
      <c r="BM65" s="52"/>
      <c r="BN65" s="52"/>
      <c r="BO65" s="70" t="s">
        <v>314</v>
      </c>
      <c r="BP65" s="52"/>
      <c r="BQ65" s="52"/>
      <c r="BR65" s="52"/>
      <c r="BS65" s="70" t="s">
        <v>315</v>
      </c>
      <c r="BT65" s="63"/>
      <c r="BU65" s="52"/>
      <c r="BV65" s="52"/>
      <c r="BW65" s="70" t="s">
        <v>316</v>
      </c>
      <c r="BX65" s="52"/>
      <c r="BY65" s="52"/>
      <c r="BZ65" s="52"/>
      <c r="CA65" s="70" t="s">
        <v>317</v>
      </c>
      <c r="CB65" s="63"/>
      <c r="CC65" s="63"/>
      <c r="CD65" s="52"/>
      <c r="CE65" s="70" t="s">
        <v>318</v>
      </c>
      <c r="CF65" s="52"/>
      <c r="CG65" s="63"/>
      <c r="CH65" s="63"/>
      <c r="CI65" s="70" t="s">
        <v>319</v>
      </c>
      <c r="CJ65" s="52"/>
      <c r="CK65" s="63"/>
      <c r="CL65" s="52"/>
      <c r="CM65" s="70" t="s">
        <v>320</v>
      </c>
      <c r="CN65" s="52"/>
      <c r="CO65" s="63"/>
      <c r="CP65" s="70" t="s">
        <v>321</v>
      </c>
      <c r="CQ65" s="52"/>
      <c r="CR65" s="70" t="s">
        <v>322</v>
      </c>
      <c r="CS65" s="52"/>
      <c r="CT65" s="52"/>
      <c r="CU65" s="70" t="s">
        <v>323</v>
      </c>
      <c r="CV65" s="52"/>
      <c r="CW65" s="52"/>
      <c r="CX65" s="52"/>
      <c r="CY65" s="70" t="s">
        <v>324</v>
      </c>
      <c r="CZ65" s="63"/>
      <c r="DA65" s="52"/>
      <c r="DB65" s="52"/>
      <c r="DC65" s="70" t="s">
        <v>325</v>
      </c>
      <c r="DD65" s="52"/>
      <c r="DE65" s="52"/>
      <c r="DF65" s="52"/>
      <c r="DG65" s="70" t="s">
        <v>326</v>
      </c>
      <c r="DH65" s="63"/>
      <c r="DI65" s="63"/>
      <c r="DJ65" s="52"/>
      <c r="DK65" s="70" t="s">
        <v>327</v>
      </c>
      <c r="DL65" s="52"/>
      <c r="DM65" s="52"/>
      <c r="DN65" s="52"/>
      <c r="DO65" s="70" t="s">
        <v>328</v>
      </c>
      <c r="DP65" s="63"/>
      <c r="DQ65" s="63"/>
      <c r="DR65" s="52"/>
      <c r="DS65" s="70" t="s">
        <v>329</v>
      </c>
      <c r="DT65" s="52"/>
      <c r="DU65" s="63"/>
      <c r="DV65" s="70" t="s">
        <v>330</v>
      </c>
      <c r="DW65" s="52"/>
      <c r="DX65" s="70" t="s">
        <v>331</v>
      </c>
      <c r="DY65" s="63"/>
    </row>
    <row r="66" spans="1:135" ht="6.75" hidden="1" customHeight="1">
      <c r="A66" s="52"/>
      <c r="B66" s="52"/>
      <c r="C66" s="52"/>
      <c r="D66" s="52"/>
      <c r="E66" s="72"/>
      <c r="F66" s="52"/>
      <c r="G66" s="52"/>
      <c r="H66" s="63"/>
      <c r="I66" s="52"/>
      <c r="J66" s="52"/>
      <c r="L66" s="52"/>
      <c r="M66" s="72"/>
      <c r="N66" s="52"/>
      <c r="O66" s="52"/>
      <c r="P66" s="63"/>
      <c r="Q66" s="63"/>
      <c r="R66" s="52"/>
      <c r="S66" s="52"/>
      <c r="T66" s="52"/>
      <c r="U66" s="52"/>
      <c r="V66" s="63"/>
      <c r="W66" s="52"/>
      <c r="X66" s="52"/>
      <c r="Y66" s="72"/>
      <c r="Z66" s="52"/>
      <c r="AA66" s="52"/>
      <c r="AB66" s="52"/>
      <c r="AC66" s="63"/>
      <c r="AD66" s="52"/>
      <c r="AE66" s="52"/>
      <c r="AF66" s="63"/>
      <c r="AG66" s="52"/>
      <c r="AH66" s="52"/>
      <c r="AI66" s="52"/>
      <c r="AJ66" s="52"/>
      <c r="AK66" s="72"/>
      <c r="AL66" s="52"/>
      <c r="AM66" s="52"/>
      <c r="AN66" s="63"/>
      <c r="AO66" s="52"/>
      <c r="AP66" s="52"/>
      <c r="AR66" s="52"/>
      <c r="AS66" s="72"/>
      <c r="AT66" s="52"/>
      <c r="AU66" s="52"/>
      <c r="AV66" s="63"/>
      <c r="AW66" s="63"/>
      <c r="AX66" s="52"/>
      <c r="AY66" s="52"/>
      <c r="AZ66" s="52"/>
      <c r="BA66" s="52"/>
      <c r="BB66" s="63"/>
      <c r="BC66" s="52"/>
      <c r="BE66" s="72"/>
      <c r="BF66" s="52"/>
      <c r="BG66" s="52"/>
      <c r="BH66" s="52"/>
      <c r="BI66" s="63"/>
      <c r="BJ66" s="52"/>
      <c r="BK66" s="52"/>
      <c r="BL66" s="52"/>
      <c r="BM66" s="52"/>
      <c r="BN66" s="52"/>
      <c r="BO66" s="72"/>
      <c r="BP66" s="52"/>
      <c r="BQ66" s="52"/>
      <c r="BR66" s="52"/>
      <c r="BS66" s="72"/>
      <c r="BT66" s="63"/>
      <c r="BU66" s="52"/>
      <c r="BV66" s="52"/>
      <c r="BW66" s="72"/>
      <c r="BX66" s="52"/>
      <c r="BY66" s="52"/>
      <c r="BZ66" s="52"/>
      <c r="CA66" s="72"/>
      <c r="CB66" s="63"/>
      <c r="CC66" s="63"/>
      <c r="CD66" s="52"/>
      <c r="CE66" s="72"/>
      <c r="CF66" s="52"/>
      <c r="CG66" s="63"/>
      <c r="CH66" s="63"/>
      <c r="CI66" s="72"/>
      <c r="CJ66" s="52"/>
      <c r="CK66" s="63"/>
      <c r="CL66" s="52"/>
      <c r="CM66" s="72"/>
      <c r="CN66" s="52"/>
      <c r="CO66" s="63"/>
      <c r="CP66" s="72"/>
      <c r="CQ66" s="52"/>
      <c r="CR66" s="72"/>
      <c r="CS66" s="52"/>
      <c r="CT66" s="52"/>
      <c r="CU66" s="72"/>
      <c r="CV66" s="52"/>
      <c r="CW66" s="52"/>
      <c r="CX66" s="52"/>
      <c r="CY66" s="72"/>
      <c r="CZ66" s="63"/>
      <c r="DA66" s="52"/>
      <c r="DB66" s="52"/>
      <c r="DC66" s="72"/>
      <c r="DD66" s="52"/>
      <c r="DE66" s="52"/>
      <c r="DF66" s="52"/>
      <c r="DG66" s="72"/>
      <c r="DH66" s="63"/>
      <c r="DI66" s="63"/>
      <c r="DJ66" s="52"/>
      <c r="DK66" s="72"/>
      <c r="DL66" s="52"/>
      <c r="DM66" s="52"/>
      <c r="DN66" s="52"/>
      <c r="DO66" s="72"/>
      <c r="DP66" s="63"/>
      <c r="DQ66" s="63"/>
      <c r="DR66" s="52"/>
      <c r="DS66" s="72"/>
      <c r="DT66" s="52"/>
      <c r="DU66" s="63"/>
      <c r="DV66" s="72"/>
      <c r="DW66" s="52"/>
      <c r="DX66" s="72"/>
      <c r="DY66" s="63"/>
    </row>
    <row r="67" spans="1:135" s="133" customFormat="1" ht="110.25" hidden="1" customHeight="1">
      <c r="A67" s="131"/>
      <c r="B67" s="131"/>
      <c r="C67" s="131"/>
      <c r="D67" s="131"/>
      <c r="E67" s="132" t="e">
        <f ca="1">IF(COUNTBLANK(INDIRECT(CONCATENATE(E64,"抽選")))&gt;0,CONCATENATE(E64,"チーム　",E65),INDEX(INDIRECT(CONCATENATE(E64,"チーム")),MATCH(E65,INDIRECT(CONCATENATE(E64,"抽選")),0)))</f>
        <v>#N/A</v>
      </c>
      <c r="F67" s="131"/>
      <c r="G67" s="131"/>
      <c r="H67" s="131"/>
      <c r="I67" s="131"/>
      <c r="J67" s="131"/>
      <c r="L67" s="131"/>
      <c r="M67" s="132" t="e">
        <f ca="1">IF(COUNTBLANK(INDIRECT(CONCATENATE(M64,"抽選")))&gt;0,CONCATENATE(M64,"チーム　",M65),INDEX(INDIRECT(CONCATENATE(M64,"チーム")),MATCH(M65,INDIRECT(CONCATENATE(M64,"抽選")),0)))</f>
        <v>#N/A</v>
      </c>
      <c r="N67" s="131"/>
      <c r="O67" s="131"/>
      <c r="P67" s="131"/>
      <c r="Q67" s="131"/>
      <c r="R67" s="131"/>
      <c r="S67" s="131"/>
      <c r="T67" s="131"/>
      <c r="U67" s="131"/>
      <c r="V67" s="131"/>
      <c r="W67" s="131"/>
      <c r="X67" s="131"/>
      <c r="Y67" s="132" t="e">
        <f ca="1">IF(COUNTBLANK(INDIRECT(CONCATENATE(Y64,"抽選")))&gt;0,CONCATENATE(Y64,"チーム　",Y65),INDEX(INDIRECT(CONCATENATE(Y64,"チーム")),MATCH(Y65,INDIRECT(CONCATENATE(Y64,"抽選")),0)))</f>
        <v>#N/A</v>
      </c>
      <c r="Z67" s="131"/>
      <c r="AA67" s="131"/>
      <c r="AB67" s="131"/>
      <c r="AC67" s="131"/>
      <c r="AD67" s="131"/>
      <c r="AE67" s="131"/>
      <c r="AF67" s="131"/>
      <c r="AG67" s="131"/>
      <c r="AH67" s="131"/>
      <c r="AI67" s="131"/>
      <c r="AJ67" s="131"/>
      <c r="AK67" s="132" t="e">
        <f ca="1">IF(COUNTBLANK(INDIRECT(CONCATENATE(AK64,"抽選")))&gt;0,CONCATENATE(AK64,"チーム　",AK65),INDEX(INDIRECT(CONCATENATE(AK64,"チーム")),MATCH(AK65,INDIRECT(CONCATENATE(AK64,"抽選")),0)))</f>
        <v>#N/A</v>
      </c>
      <c r="AL67" s="131"/>
      <c r="AM67" s="131"/>
      <c r="AN67" s="131"/>
      <c r="AO67" s="131"/>
      <c r="AP67" s="131"/>
      <c r="AR67" s="131"/>
      <c r="AS67" s="132" t="e">
        <f ca="1">IF(COUNTBLANK(INDIRECT(CONCATENATE(AS64,"抽選")))&gt;0,CONCATENATE(AS64,"チーム　",AS65),INDEX(INDIRECT(CONCATENATE(AS64,"チーム")),MATCH(AS65,INDIRECT(CONCATENATE(AS64,"抽選")),0)))</f>
        <v>#N/A</v>
      </c>
      <c r="AT67" s="131"/>
      <c r="AU67" s="131"/>
      <c r="AV67" s="131"/>
      <c r="AW67" s="131"/>
      <c r="AX67" s="131"/>
      <c r="AY67" s="131"/>
      <c r="AZ67" s="131"/>
      <c r="BA67" s="131"/>
      <c r="BB67" s="131"/>
      <c r="BC67" s="131"/>
      <c r="BE67" s="132" t="e">
        <f ca="1">IF(COUNTBLANK(INDIRECT(CONCATENATE(BE64,"抽選")))&gt;0,CONCATENATE(BE64,"チーム　",BE65),INDEX(INDIRECT(CONCATENATE(BE64,"チーム")),MATCH(BE65,INDIRECT(CONCATENATE(BE64,"抽選")),0)))</f>
        <v>#N/A</v>
      </c>
      <c r="BF67" s="131"/>
      <c r="BG67" s="131"/>
      <c r="BH67" s="131"/>
      <c r="BI67" s="131"/>
      <c r="BJ67" s="131"/>
      <c r="BK67" s="131"/>
      <c r="BL67" s="131"/>
      <c r="BM67" s="131"/>
      <c r="BN67" s="131"/>
      <c r="BO67" s="132" t="e">
        <f ca="1">IF(COUNTBLANK(INDIRECT(CONCATENATE(BO64,"抽選")))&gt;0,CONCATENATE(BO64,"チーム　",BO65),INDEX(INDIRECT(CONCATENATE(BO64,"チーム")),MATCH(BO65,INDIRECT(CONCATENATE(BO64,"抽選")),0)))</f>
        <v>#N/A</v>
      </c>
      <c r="BP67" s="131"/>
      <c r="BQ67" s="131"/>
      <c r="BR67" s="131"/>
      <c r="BS67" s="132" t="e">
        <f ca="1">IF(COUNTBLANK(INDIRECT(CONCATENATE(BS64,"抽選")))&gt;0,CONCATENATE(BS64,"チーム　",BS65),INDEX(INDIRECT(CONCATENATE(BS64,"チーム")),MATCH(BS65,INDIRECT(CONCATENATE(BS64,"抽選")),0)))</f>
        <v>#N/A</v>
      </c>
      <c r="BT67" s="131"/>
      <c r="BU67" s="131"/>
      <c r="BV67" s="131"/>
      <c r="BW67" s="132" t="e">
        <f ca="1">IF(COUNTBLANK(INDIRECT(CONCATENATE(BW64,"抽選")))&gt;0,CONCATENATE(BW64,"チーム　",BW65),INDEX(INDIRECT(CONCATENATE(BW64,"チーム")),MATCH(BW65,INDIRECT(CONCATENATE(BW64,"抽選")),0)))</f>
        <v>#N/A</v>
      </c>
      <c r="BX67" s="131"/>
      <c r="BY67" s="131"/>
      <c r="BZ67" s="131"/>
      <c r="CA67" s="132" t="e">
        <f ca="1">IF(COUNTBLANK(INDIRECT(CONCATENATE(CA64,"抽選")))&gt;0,CONCATENATE(CA64,"チーム　",CA65),INDEX(INDIRECT(CONCATENATE(CA64,"チーム")),MATCH(CA65,INDIRECT(CONCATENATE(CA64,"抽選")),0)))</f>
        <v>#N/A</v>
      </c>
      <c r="CB67" s="131"/>
      <c r="CC67" s="131"/>
      <c r="CD67" s="131"/>
      <c r="CE67" s="132" t="e">
        <f ca="1">IF(COUNTBLANK(INDIRECT(CONCATENATE(CE64,"抽選")))&gt;0,CONCATENATE(CE64,"チーム　",CE65),INDEX(INDIRECT(CONCATENATE(CE64,"チーム")),MATCH(CE65,INDIRECT(CONCATENATE(CE64,"抽選")),0)))</f>
        <v>#N/A</v>
      </c>
      <c r="CF67" s="131"/>
      <c r="CG67" s="131"/>
      <c r="CH67" s="131"/>
      <c r="CI67" s="132" t="e">
        <f ca="1">IF(COUNTBLANK(INDIRECT(CONCATENATE(CI64,"抽選")))&gt;0,CONCATENATE(CI64,"チーム　",CI65),INDEX(INDIRECT(CONCATENATE(CI64,"チーム")),MATCH(CI65,INDIRECT(CONCATENATE(CI64,"抽選")),0)))</f>
        <v>#N/A</v>
      </c>
      <c r="CJ67" s="131"/>
      <c r="CK67" s="131"/>
      <c r="CL67" s="131"/>
      <c r="CM67" s="132" t="e">
        <f ca="1">IF(COUNTBLANK(INDIRECT(CONCATENATE(CM64,"抽選")))&gt;0,CONCATENATE(CM64,"チーム　",CM65),INDEX(INDIRECT(CONCATENATE(CM64,"チーム")),MATCH(CM65,INDIRECT(CONCATENATE(CM64,"抽選")),0)))</f>
        <v>#N/A</v>
      </c>
      <c r="CN67" s="131"/>
      <c r="CO67" s="131"/>
      <c r="CP67" s="132" t="e">
        <f ca="1">IF(COUNTBLANK(INDIRECT(CONCATENATE(CP64,"抽選")))&gt;0,CONCATENATE(CP64,"チーム　",CP65),INDEX(INDIRECT(CONCATENATE(CP64,"チーム")),MATCH(CP65,INDIRECT(CONCATENATE(CP64,"抽選")),0)))</f>
        <v>#N/A</v>
      </c>
      <c r="CQ67" s="131"/>
      <c r="CR67" s="132" t="e">
        <f ca="1">IF(COUNTBLANK(INDIRECT(CONCATENATE(CR64,"抽選")))&gt;0,CONCATENATE(CR64,"チーム　",CR65),INDEX(INDIRECT(CONCATENATE(CR64,"チーム")),MATCH(CR65,INDIRECT(CONCATENATE(CR64,"抽選")),0)))</f>
        <v>#N/A</v>
      </c>
      <c r="CS67" s="131"/>
      <c r="CT67" s="131"/>
      <c r="CU67" s="132" t="e">
        <f ca="1">IF(COUNTBLANK(INDIRECT(CONCATENATE(CU64,"抽選")))&gt;0,CONCATENATE(CU64,"チーム　",CU65),INDEX(INDIRECT(CONCATENATE(CU64,"チーム")),MATCH(CU65,INDIRECT(CONCATENATE(CU64,"抽選")),0)))</f>
        <v>#N/A</v>
      </c>
      <c r="CV67" s="131"/>
      <c r="CW67" s="131"/>
      <c r="CX67" s="131"/>
      <c r="CY67" s="132" t="e">
        <f ca="1">IF(COUNTBLANK(INDIRECT(CONCATENATE(CY64,"抽選")))&gt;0,CONCATENATE(CY64,"チーム　",CY65),INDEX(INDIRECT(CONCATENATE(CY64,"チーム")),MATCH(CY65,INDIRECT(CONCATENATE(CY64,"抽選")),0)))</f>
        <v>#N/A</v>
      </c>
      <c r="CZ67" s="131"/>
      <c r="DA67" s="131"/>
      <c r="DB67" s="131"/>
      <c r="DC67" s="132" t="e">
        <f ca="1">IF(COUNTBLANK(INDIRECT(CONCATENATE(DC64,"抽選")))&gt;0,CONCATENATE(DC64,"チーム　",DC65),INDEX(INDIRECT(CONCATENATE(DC64,"チーム")),MATCH(DC65,INDIRECT(CONCATENATE(DC64,"抽選")),0)))</f>
        <v>#N/A</v>
      </c>
      <c r="DD67" s="131"/>
      <c r="DE67" s="131"/>
      <c r="DF67" s="131"/>
      <c r="DG67" s="132" t="e">
        <f ca="1">IF(COUNTBLANK(INDIRECT(CONCATENATE(DG64,"抽選")))&gt;0,CONCATENATE(DG64,"チーム　",DG65),INDEX(INDIRECT(CONCATENATE(DG64,"チーム")),MATCH(DG65,INDIRECT(CONCATENATE(DG64,"抽選")),0)))</f>
        <v>#N/A</v>
      </c>
      <c r="DH67" s="131"/>
      <c r="DI67" s="131"/>
      <c r="DJ67" s="131"/>
      <c r="DK67" s="132" t="e">
        <f ca="1">IF(COUNTBLANK(INDIRECT(CONCATENATE(DK64,"抽選")))&gt;0,CONCATENATE(DK64,"チーム　",DK65),INDEX(INDIRECT(CONCATENATE(DK64,"チーム")),MATCH(DK65,INDIRECT(CONCATENATE(DK64,"抽選")),0)))</f>
        <v>#N/A</v>
      </c>
      <c r="DL67" s="131"/>
      <c r="DM67" s="131"/>
      <c r="DN67" s="131"/>
      <c r="DO67" s="132" t="e">
        <f ca="1">IF(COUNTBLANK(INDIRECT(CONCATENATE(DO64,"抽選")))&gt;0,CONCATENATE(DO64,"チーム　",DO65),INDEX(INDIRECT(CONCATENATE(DO64,"チーム")),MATCH(DO65,INDIRECT(CONCATENATE(DO64,"抽選")),0)))</f>
        <v>#N/A</v>
      </c>
      <c r="DP67" s="131"/>
      <c r="DQ67" s="131"/>
      <c r="DR67" s="131"/>
      <c r="DS67" s="132" t="e">
        <f ca="1">IF(COUNTBLANK(INDIRECT(CONCATENATE(DS64,"抽選")))&gt;0,CONCATENATE(DS64,"チーム　",DS65),INDEX(INDIRECT(CONCATENATE(DS64,"チーム")),MATCH(DS65,INDIRECT(CONCATENATE(DS64,"抽選")),0)))</f>
        <v>#N/A</v>
      </c>
      <c r="DT67" s="131"/>
      <c r="DU67" s="131"/>
      <c r="DV67" s="132" t="e">
        <f ca="1">IF(COUNTBLANK(INDIRECT(CONCATENATE(DV64,"抽選")))&gt;0,CONCATENATE(DV64,"チーム　",DV65),INDEX(INDIRECT(CONCATENATE(DV64,"チーム")),MATCH(DV65,INDIRECT(CONCATENATE(DV64,"抽選")),0)))</f>
        <v>#N/A</v>
      </c>
      <c r="DW67" s="131"/>
      <c r="DX67" s="132" t="e">
        <f ca="1">IF(COUNTBLANK(INDIRECT(CONCATENATE(DX64,"抽選")))&gt;0,CONCATENATE(DX64,"チーム　",DX65),INDEX(INDIRECT(CONCATENATE(DX64,"チーム")),MATCH(DX65,INDIRECT(CONCATENATE(DX64,"抽選")),0)))</f>
        <v>#N/A</v>
      </c>
      <c r="DY67" s="131"/>
    </row>
    <row r="68" spans="1:135">
      <c r="A68" s="73"/>
      <c r="B68" s="73"/>
      <c r="C68" s="73"/>
      <c r="D68" s="73"/>
      <c r="E68" s="73"/>
      <c r="F68" s="73"/>
      <c r="G68" s="73"/>
      <c r="H68" s="73"/>
      <c r="I68" s="73"/>
      <c r="J68" s="73"/>
      <c r="K68" s="73"/>
      <c r="L68" s="73"/>
      <c r="M68" s="73"/>
      <c r="N68" s="73"/>
      <c r="O68" s="73"/>
      <c r="P68" s="73"/>
      <c r="Q68" s="73"/>
      <c r="R68" s="73"/>
      <c r="S68" s="73"/>
      <c r="T68" s="73"/>
      <c r="U68" s="73"/>
      <c r="V68" s="73"/>
      <c r="W68" s="73"/>
      <c r="X68" s="73"/>
      <c r="Y68" s="73"/>
      <c r="Z68" s="73"/>
      <c r="AA68" s="73"/>
      <c r="AB68" s="73"/>
      <c r="AC68" s="73"/>
      <c r="AD68" s="73"/>
      <c r="AE68" s="73"/>
      <c r="AF68" s="73"/>
      <c r="AG68" s="73"/>
      <c r="AH68" s="73"/>
      <c r="AI68" s="73"/>
      <c r="AJ68" s="73"/>
      <c r="AK68" s="73"/>
      <c r="AL68" s="73"/>
      <c r="AM68" s="73"/>
      <c r="AN68" s="73"/>
      <c r="AO68" s="73"/>
      <c r="AP68" s="73"/>
      <c r="AQ68" s="73"/>
      <c r="AR68" s="73"/>
      <c r="AS68" s="73"/>
      <c r="AT68" s="73"/>
      <c r="AU68" s="73"/>
      <c r="AV68" s="73"/>
      <c r="AW68" s="73"/>
      <c r="AX68" s="73"/>
      <c r="AY68" s="73"/>
      <c r="AZ68" s="73"/>
      <c r="BA68" s="73"/>
      <c r="BB68" s="73"/>
      <c r="BC68" s="73"/>
      <c r="BD68" s="73"/>
      <c r="BE68" s="73"/>
      <c r="BF68" s="73"/>
      <c r="BG68" s="73"/>
      <c r="BH68" s="73"/>
      <c r="BI68" s="73"/>
      <c r="BJ68" s="73"/>
      <c r="BK68" s="73"/>
      <c r="BL68" s="73"/>
      <c r="BM68" s="73"/>
      <c r="BN68" s="73"/>
      <c r="BO68" s="73"/>
      <c r="BP68" s="73"/>
      <c r="BQ68" s="73"/>
      <c r="BR68" s="73"/>
      <c r="BS68" s="73"/>
      <c r="BT68" s="73"/>
      <c r="BU68" s="73"/>
      <c r="BV68" s="73"/>
      <c r="BW68" s="73"/>
      <c r="BX68" s="73"/>
      <c r="BY68" s="73"/>
      <c r="BZ68" s="73"/>
      <c r="CA68" s="73"/>
      <c r="CB68" s="73"/>
      <c r="CC68" s="73"/>
      <c r="CD68" s="73"/>
      <c r="CE68" s="73"/>
      <c r="CF68" s="73"/>
      <c r="CG68" s="73"/>
      <c r="CH68" s="73"/>
      <c r="CI68" s="73"/>
      <c r="CJ68" s="73"/>
      <c r="CK68" s="73"/>
      <c r="CL68" s="73"/>
      <c r="CM68" s="73"/>
      <c r="CN68" s="73"/>
      <c r="CO68" s="73"/>
      <c r="CP68" s="73"/>
      <c r="CQ68" s="73"/>
      <c r="CR68" s="73"/>
      <c r="CS68" s="73"/>
      <c r="CT68" s="73"/>
      <c r="CU68" s="73"/>
      <c r="CV68" s="73"/>
      <c r="CW68" s="73"/>
      <c r="CX68" s="73"/>
      <c r="CY68" s="73"/>
      <c r="CZ68" s="73"/>
      <c r="DA68" s="73"/>
      <c r="DB68" s="73"/>
      <c r="DC68" s="73"/>
      <c r="DD68" s="73"/>
      <c r="DE68" s="73"/>
      <c r="DF68" s="73"/>
      <c r="DG68" s="73"/>
      <c r="DH68" s="73"/>
      <c r="DI68" s="73"/>
      <c r="DJ68" s="73"/>
      <c r="DK68" s="73"/>
      <c r="DL68" s="73"/>
      <c r="DM68" s="73"/>
      <c r="DN68" s="73"/>
      <c r="DO68" s="73"/>
      <c r="DP68" s="73"/>
      <c r="DQ68" s="73"/>
      <c r="DR68" s="73"/>
      <c r="DS68" s="73"/>
      <c r="DT68" s="73"/>
      <c r="DU68" s="73"/>
      <c r="DV68" s="73"/>
      <c r="DW68" s="73"/>
      <c r="DX68" s="73"/>
      <c r="DY68" s="73"/>
    </row>
    <row r="70" spans="1:135" ht="27">
      <c r="EB70" s="34"/>
      <c r="EC70" s="35" t="s">
        <v>90</v>
      </c>
      <c r="ED70" s="51" t="s">
        <v>5</v>
      </c>
      <c r="EE70" s="51" t="s">
        <v>5</v>
      </c>
    </row>
    <row r="71" spans="1:135">
      <c r="EB71" s="36"/>
      <c r="EC71" s="36"/>
      <c r="ED71" s="51" t="str">
        <f>IF(AF2="","",AF2)</f>
        <v/>
      </c>
      <c r="EE71" s="51" t="str">
        <f>IF(CU2="","",CU2)</f>
        <v/>
      </c>
    </row>
    <row r="72" spans="1:135">
      <c r="EB72" s="36"/>
      <c r="EC72" s="36"/>
      <c r="ED72" s="51" t="str">
        <f>IF(AN3="","",AN3)</f>
        <v/>
      </c>
      <c r="EE72" s="51" t="str">
        <f>IF(CM3="","",CM3)</f>
        <v/>
      </c>
    </row>
    <row r="73" spans="1:135">
      <c r="EB73" s="36" t="s">
        <v>217</v>
      </c>
      <c r="EC73" s="36" t="str">
        <f>AG8</f>
        <v>A17</v>
      </c>
      <c r="ED73" s="51" t="e">
        <f ca="1">IF(O8="","",O8)</f>
        <v>#N/A</v>
      </c>
      <c r="EE73" s="51" t="e">
        <f ca="1">IF(AY8="","",AY8)</f>
        <v>#N/A</v>
      </c>
    </row>
    <row r="74" spans="1:135">
      <c r="EB74" s="36" t="s">
        <v>218</v>
      </c>
      <c r="EC74" s="36" t="str">
        <f>CS8</f>
        <v>B17</v>
      </c>
      <c r="ED74" s="51" t="e">
        <f ca="1">IF(CA8="","",CA8)</f>
        <v>#N/A</v>
      </c>
      <c r="EE74" s="51" t="e">
        <f ca="1">IF(DK8="","",DK8)</f>
        <v>#N/A</v>
      </c>
    </row>
    <row r="75" spans="1:135">
      <c r="EB75" s="36" t="s">
        <v>255</v>
      </c>
      <c r="EC75" s="36" t="str">
        <f>AG12</f>
        <v>A16</v>
      </c>
      <c r="ED75" s="51" t="e">
        <f ca="1">IF(V9="","",V9)</f>
        <v>#N/A</v>
      </c>
      <c r="EE75" s="51" t="e">
        <f ca="1">IF(AR9="","",AR9)</f>
        <v>#N/A</v>
      </c>
    </row>
    <row r="76" spans="1:135">
      <c r="EB76" s="124" t="s">
        <v>256</v>
      </c>
      <c r="EC76" s="36" t="str">
        <f>CS12</f>
        <v>B16</v>
      </c>
      <c r="ED76" s="51" t="e">
        <f ca="1">IF(CH9="","",CH9)</f>
        <v>#N/A</v>
      </c>
      <c r="EE76" s="51" t="e">
        <f ca="1">IF(DD9="","",DD9)</f>
        <v>#N/A</v>
      </c>
    </row>
    <row r="77" spans="1:135">
      <c r="EB77" s="36" t="s">
        <v>332</v>
      </c>
      <c r="EC77" s="36" t="str">
        <f>Q15</f>
        <v>A11</v>
      </c>
      <c r="ED77" s="51" t="e">
        <f ca="1">IF(H13="","",H13)</f>
        <v>#N/A</v>
      </c>
      <c r="EE77" s="51" t="e">
        <f ca="1">IF(Z13="","",Z13)</f>
        <v>#N/A</v>
      </c>
    </row>
    <row r="78" spans="1:135">
      <c r="EB78" s="36" t="s">
        <v>333</v>
      </c>
      <c r="EC78" s="36" t="str">
        <f>AW15</f>
        <v>A12</v>
      </c>
      <c r="ED78" s="51" t="e">
        <f ca="1">IF(AN13="","",AN13)</f>
        <v>#N/A</v>
      </c>
      <c r="EE78" s="51" t="e">
        <f ca="1">IF(BF13="","",BF13)</f>
        <v>#N/A</v>
      </c>
    </row>
    <row r="79" spans="1:135">
      <c r="EB79" s="36" t="s">
        <v>334</v>
      </c>
      <c r="EC79" s="36" t="str">
        <f>CC15</f>
        <v>A15</v>
      </c>
      <c r="ED79" s="51" t="e">
        <f ca="1">IF(BT13="","",BT13)</f>
        <v>#N/A</v>
      </c>
      <c r="EE79" s="51" t="e">
        <f ca="1">IF(CL13="","",CL13)</f>
        <v>#N/A</v>
      </c>
    </row>
    <row r="80" spans="1:135">
      <c r="EB80" s="36" t="s">
        <v>216</v>
      </c>
      <c r="EC80" s="36" t="str">
        <f>DI15</f>
        <v>B15</v>
      </c>
      <c r="ED80" s="51" t="e">
        <f ca="1">IF(CZ13="","",CZ13)</f>
        <v>#N/A</v>
      </c>
      <c r="EE80" s="51" t="e">
        <f ca="1">IF(DR13="","",DR13)</f>
        <v>#N/A</v>
      </c>
    </row>
    <row r="81" spans="132:135">
      <c r="EB81" s="36" t="s">
        <v>335</v>
      </c>
      <c r="EC81" s="36" t="str">
        <f>BU19</f>
        <v>B11</v>
      </c>
      <c r="ED81" s="51" t="e">
        <f ca="1">IF(BP17="","",BP17)</f>
        <v>#N/A</v>
      </c>
      <c r="EE81" s="51" t="e">
        <f ca="1">IF(BZ17="","",BZ17)</f>
        <v>#N/A</v>
      </c>
    </row>
    <row r="82" spans="132:135">
      <c r="EB82" s="36" t="s">
        <v>336</v>
      </c>
      <c r="EC82" s="36" t="str">
        <f>CK19</f>
        <v>B12</v>
      </c>
      <c r="ED82" s="51" t="e">
        <f ca="1">IF(CF17="","",CF17)</f>
        <v>#N/A</v>
      </c>
      <c r="EE82" s="51" t="e">
        <f ca="1">IF(CP17="","",CP17)</f>
        <v>#N/A</v>
      </c>
    </row>
    <row r="83" spans="132:135">
      <c r="EB83" s="36" t="s">
        <v>337</v>
      </c>
      <c r="EC83" s="36" t="str">
        <f>DA19</f>
        <v>B13</v>
      </c>
      <c r="ED83" s="51" t="e">
        <f ca="1">IF(CV17="","",CV17)</f>
        <v>#N/A</v>
      </c>
      <c r="EE83" s="51" t="e">
        <f ca="1">IF(DF17="","",DF17)</f>
        <v>#N/A</v>
      </c>
    </row>
    <row r="84" spans="132:135">
      <c r="EB84" s="36" t="s">
        <v>338</v>
      </c>
      <c r="EC84" s="36" t="str">
        <f>DQ19</f>
        <v>B14</v>
      </c>
      <c r="ED84" s="51" t="e">
        <f ca="1">IF(DL17="","",DL17)</f>
        <v>#N/A</v>
      </c>
      <c r="EE84" s="51" t="e">
        <f ca="1">IF(DV17="","",DV17)</f>
        <v>#N/A</v>
      </c>
    </row>
    <row r="85" spans="132:135">
      <c r="EB85" s="36" t="s">
        <v>339</v>
      </c>
      <c r="EC85" s="36" t="str">
        <f>BU54</f>
        <v>C11</v>
      </c>
      <c r="ED85" s="51" t="e">
        <f ca="1">IF(BP52="","",BP52)</f>
        <v>#N/A</v>
      </c>
      <c r="EE85" s="51" t="e">
        <f ca="1">IF(BZ52="","",BZ52)</f>
        <v>#N/A</v>
      </c>
    </row>
    <row r="86" spans="132:135">
      <c r="EB86" s="36" t="s">
        <v>185</v>
      </c>
      <c r="EC86" s="36" t="str">
        <f>CK54</f>
        <v>C12</v>
      </c>
      <c r="ED86" s="51" t="e">
        <f ca="1">IF(CF52="","",CF52)</f>
        <v>#N/A</v>
      </c>
      <c r="EE86" s="51" t="e">
        <f ca="1">IF(CP52="","",CP52)</f>
        <v>#N/A</v>
      </c>
    </row>
    <row r="87" spans="132:135">
      <c r="EB87" s="36" t="s">
        <v>186</v>
      </c>
      <c r="EC87" s="36" t="str">
        <f>DA54</f>
        <v>A13</v>
      </c>
      <c r="ED87" s="51" t="e">
        <f ca="1">IF(CV52="","",CV52)</f>
        <v>#N/A</v>
      </c>
      <c r="EE87" s="51" t="e">
        <f ca="1">IF(DF52="","",DF52)</f>
        <v>#N/A</v>
      </c>
    </row>
    <row r="88" spans="132:135">
      <c r="EB88" s="36" t="s">
        <v>187</v>
      </c>
      <c r="EC88" s="36" t="str">
        <f>DQ54</f>
        <v>C13</v>
      </c>
      <c r="ED88" s="51" t="e">
        <f ca="1">IF(DL52="","",DL52)</f>
        <v>#N/A</v>
      </c>
      <c r="EE88" s="51" t="e">
        <f ca="1">IF(DV52="","",DV52)</f>
        <v>#N/A</v>
      </c>
    </row>
    <row r="89" spans="132:135">
      <c r="EB89" s="124" t="s">
        <v>340</v>
      </c>
      <c r="EC89" s="36" t="str">
        <f>I19</f>
        <v>A5</v>
      </c>
      <c r="ED89" s="51" t="e">
        <f ca="1">IF(E32="","",E32)</f>
        <v>#N/A</v>
      </c>
      <c r="EE89" s="51" t="e">
        <f ca="1">IF(N17="","",N17)</f>
        <v>#N/A</v>
      </c>
    </row>
    <row r="90" spans="132:135">
      <c r="EB90" s="124" t="s">
        <v>341</v>
      </c>
      <c r="EC90" s="36" t="str">
        <f>Y19</f>
        <v>A6</v>
      </c>
      <c r="ED90" s="51" t="e">
        <f ca="1">IF(U32="","",U32)</f>
        <v>#N/A</v>
      </c>
      <c r="EE90" s="51" t="e">
        <f ca="1">IF(AC32="","",AC32)</f>
        <v>#N/A</v>
      </c>
    </row>
    <row r="91" spans="132:135">
      <c r="EB91" s="124" t="s">
        <v>196</v>
      </c>
      <c r="EC91" s="36" t="str">
        <f>AO19</f>
        <v>A7</v>
      </c>
      <c r="ED91" s="51" t="e">
        <f ca="1">IF(AK32="","",AK32)</f>
        <v>#N/A</v>
      </c>
      <c r="EE91" s="51" t="e">
        <f ca="1">IF(AS32="","",AS32)</f>
        <v>#N/A</v>
      </c>
    </row>
    <row r="92" spans="132:135">
      <c r="EB92" s="124" t="s">
        <v>197</v>
      </c>
      <c r="EC92" s="36" t="str">
        <f>BE19</f>
        <v>A8</v>
      </c>
      <c r="ED92" s="51" t="e">
        <f ca="1">IF(BA32="","",BA32)</f>
        <v>#N/A</v>
      </c>
      <c r="EE92" s="51" t="e">
        <f ca="1">IF(BI32="","",BI32)</f>
        <v>#N/A</v>
      </c>
    </row>
    <row r="93" spans="132:135">
      <c r="EB93" s="124" t="s">
        <v>342</v>
      </c>
      <c r="EC93" s="36" t="str">
        <f>I54</f>
        <v>A3</v>
      </c>
      <c r="ED93" s="51" t="e">
        <f ca="1">IF(E67="","",E67)</f>
        <v>#N/A</v>
      </c>
      <c r="EE93" s="51" t="e">
        <f ca="1">IF(M67="","",M67)</f>
        <v>#N/A</v>
      </c>
    </row>
    <row r="94" spans="132:135">
      <c r="EB94" s="124" t="s">
        <v>198</v>
      </c>
      <c r="EC94" s="36">
        <f>Y54</f>
        <v>0</v>
      </c>
      <c r="ED94" s="51" t="str">
        <f>IF(U67="","",U67)</f>
        <v/>
      </c>
      <c r="EE94" s="51" t="str">
        <f>IF(AD52="","",AD52)</f>
        <v/>
      </c>
    </row>
    <row r="95" spans="132:135">
      <c r="EB95" s="124" t="s">
        <v>199</v>
      </c>
      <c r="EC95" s="36" t="str">
        <f>AO54</f>
        <v>A4</v>
      </c>
      <c r="ED95" s="51" t="e">
        <f ca="1">IF(AK67="","",AK67)</f>
        <v>#N/A</v>
      </c>
      <c r="EE95" s="51" t="e">
        <f ca="1">IF(AS67="","",AS67)</f>
        <v>#N/A</v>
      </c>
    </row>
    <row r="96" spans="132:135">
      <c r="EB96" s="124" t="s">
        <v>200</v>
      </c>
      <c r="EC96" s="36">
        <f>BE54</f>
        <v>0</v>
      </c>
      <c r="ED96" s="51" t="str">
        <f>IF(BA67="","",BA67)</f>
        <v/>
      </c>
      <c r="EE96" s="51" t="str">
        <f>IF(BJ52="","",BJ52)</f>
        <v/>
      </c>
    </row>
    <row r="97" spans="132:135">
      <c r="EB97" s="36" t="s">
        <v>343</v>
      </c>
      <c r="EC97" s="36" t="str">
        <f>BQ23</f>
        <v>B3</v>
      </c>
      <c r="ED97" s="51" t="str">
        <f ca="1">IF(BO32="","",BO32)</f>
        <v>スマイリーズNEXT</v>
      </c>
      <c r="EE97" s="51" t="e">
        <f ca="1">IF(BS32="","",BS32)</f>
        <v>#N/A</v>
      </c>
    </row>
    <row r="98" spans="132:135">
      <c r="EB98" s="36" t="s">
        <v>344</v>
      </c>
      <c r="EC98" s="36" t="str">
        <f>BY23</f>
        <v>B4</v>
      </c>
      <c r="ED98" s="51" t="e">
        <f ca="1">IF(BW32="","",BW32)</f>
        <v>#REF!</v>
      </c>
      <c r="EE98" s="51" t="str">
        <f ca="1">IF(CA32="","",CA32)</f>
        <v>Hブロック1位</v>
      </c>
    </row>
    <row r="99" spans="132:135">
      <c r="EB99" s="36" t="s">
        <v>345</v>
      </c>
      <c r="EC99" s="36" t="str">
        <f>CG23</f>
        <v>B5</v>
      </c>
      <c r="ED99" s="51" t="str">
        <f ca="1">IF(CE32="","",CE32)</f>
        <v/>
      </c>
      <c r="EE99" s="51" t="e">
        <f ca="1">IF(CI32="","",CI32)</f>
        <v>#N/A</v>
      </c>
    </row>
    <row r="100" spans="132:135">
      <c r="EB100" s="36" t="s">
        <v>346</v>
      </c>
      <c r="EC100" s="36" t="str">
        <f>CO23</f>
        <v>B6</v>
      </c>
      <c r="ED100" s="51" t="e">
        <f ca="1">IF(CM32="","",CM32)</f>
        <v>#N/A</v>
      </c>
      <c r="EE100" s="51" t="e">
        <f ca="1">IF(CR21="","",CR21)</f>
        <v>#N/A</v>
      </c>
    </row>
    <row r="101" spans="132:135">
      <c r="EB101" s="36" t="s">
        <v>347</v>
      </c>
      <c r="EC101" s="36" t="str">
        <f>CW23</f>
        <v>B7</v>
      </c>
      <c r="ED101" s="51" t="e">
        <f ca="1">IF(CU32="","",CU32)</f>
        <v>#N/A</v>
      </c>
      <c r="EE101" s="51" t="str">
        <f>IF(CZ21="","",CZ21)</f>
        <v/>
      </c>
    </row>
    <row r="102" spans="132:135">
      <c r="EB102" s="36" t="s">
        <v>348</v>
      </c>
      <c r="EC102" s="36" t="str">
        <f>DE23</f>
        <v>B8</v>
      </c>
      <c r="ED102" s="51" t="e">
        <f ca="1">IF(DC32="","",DC32)</f>
        <v>#N/A</v>
      </c>
      <c r="EE102" s="51" t="e">
        <f ca="1">IF(DG32="","",DG32)</f>
        <v>#N/A</v>
      </c>
    </row>
    <row r="103" spans="132:135">
      <c r="EB103" s="36" t="s">
        <v>349</v>
      </c>
      <c r="EC103" s="36" t="str">
        <f>DM23</f>
        <v>B9</v>
      </c>
      <c r="ED103" s="51" t="e">
        <f ca="1">IF(DK32="","",DK32)</f>
        <v>#N/A</v>
      </c>
      <c r="EE103" s="51" t="e">
        <f ca="1">IF(DO32="","",DO32)</f>
        <v>#N/A</v>
      </c>
    </row>
    <row r="104" spans="132:135">
      <c r="EB104" s="36" t="s">
        <v>350</v>
      </c>
      <c r="EC104" s="36" t="str">
        <f>DU23</f>
        <v>B10</v>
      </c>
      <c r="ED104" s="51" t="e">
        <f ca="1">IF(DS32="","",DS32)</f>
        <v>#N/A</v>
      </c>
      <c r="EE104" s="51" t="e">
        <f ca="1">IF(DX21="","",DX21)</f>
        <v>#N/A</v>
      </c>
    </row>
    <row r="105" spans="132:135">
      <c r="EB105" s="36" t="s">
        <v>351</v>
      </c>
      <c r="EC105" s="36" t="str">
        <f>BQ58</f>
        <v>C3</v>
      </c>
      <c r="ED105" s="51" t="e">
        <f ca="1">IF(BO67="","",BO67)</f>
        <v>#N/A</v>
      </c>
      <c r="EE105" s="51" t="e">
        <f ca="1">IF(BS67="","",BS67)</f>
        <v>#N/A</v>
      </c>
    </row>
    <row r="106" spans="132:135">
      <c r="EB106" s="36" t="s">
        <v>188</v>
      </c>
      <c r="EC106" s="36" t="str">
        <f>BY58</f>
        <v>C4</v>
      </c>
      <c r="ED106" s="51" t="e">
        <f ca="1">IF(BW67="","",BW67)</f>
        <v>#N/A</v>
      </c>
      <c r="EE106" s="51" t="e">
        <f ca="1">IF(CA67="","",CA67)</f>
        <v>#N/A</v>
      </c>
    </row>
    <row r="107" spans="132:135">
      <c r="EB107" s="36" t="s">
        <v>189</v>
      </c>
      <c r="EC107" s="36" t="str">
        <f>CG58</f>
        <v>C5</v>
      </c>
      <c r="ED107" s="51" t="e">
        <f ca="1">IF(CE67="","",CE67)</f>
        <v>#N/A</v>
      </c>
      <c r="EE107" s="51" t="e">
        <f ca="1">IF(CI67="","",CI67)</f>
        <v>#N/A</v>
      </c>
    </row>
    <row r="108" spans="132:135">
      <c r="EB108" s="36" t="s">
        <v>190</v>
      </c>
      <c r="EC108" s="36" t="str">
        <f>CO58</f>
        <v>C6</v>
      </c>
      <c r="ED108" s="51" t="e">
        <f ca="1">IF(CM67="","",CM67)</f>
        <v>#N/A</v>
      </c>
      <c r="EE108" s="51" t="e">
        <f ca="1">IF(CR56="","",CR56)</f>
        <v>#N/A</v>
      </c>
    </row>
    <row r="109" spans="132:135">
      <c r="EB109" s="36" t="s">
        <v>191</v>
      </c>
      <c r="EC109" s="36" t="str">
        <f>CW58</f>
        <v>C7</v>
      </c>
      <c r="ED109" s="51" t="e">
        <f ca="1">IF(CU67="","",CU67)</f>
        <v>#N/A</v>
      </c>
      <c r="EE109" s="51" t="e">
        <f ca="1">IF(CY67="","",CY67)</f>
        <v>#N/A</v>
      </c>
    </row>
    <row r="110" spans="132:135">
      <c r="EB110" s="36" t="s">
        <v>192</v>
      </c>
      <c r="EC110" s="36" t="str">
        <f>DE58</f>
        <v>C8</v>
      </c>
      <c r="ED110" s="51" t="e">
        <f ca="1">IF(DC67="","",DC67)</f>
        <v>#N/A</v>
      </c>
      <c r="EE110" s="51" t="e">
        <f ca="1">IF(DG67="","",DG67)</f>
        <v>#N/A</v>
      </c>
    </row>
    <row r="111" spans="132:135">
      <c r="EB111" s="36" t="s">
        <v>193</v>
      </c>
      <c r="EC111" s="36" t="str">
        <f>DM58</f>
        <v>C9</v>
      </c>
      <c r="ED111" s="51" t="e">
        <f ca="1">IF(DK67="","",DK67)</f>
        <v>#N/A</v>
      </c>
      <c r="EE111" s="51" t="e">
        <f ca="1">IF(DO67="","",DO67)</f>
        <v>#N/A</v>
      </c>
    </row>
    <row r="112" spans="132:135">
      <c r="EB112" s="36" t="s">
        <v>194</v>
      </c>
      <c r="EC112" s="36" t="str">
        <f>DU58</f>
        <v>C10</v>
      </c>
      <c r="ED112" s="51" t="e">
        <f ca="1">IF(DS67="","",DS67)</f>
        <v>#N/A</v>
      </c>
      <c r="EE112" s="51" t="e">
        <f ca="1">IF(DX56="","",DX56)</f>
        <v>#N/A</v>
      </c>
    </row>
    <row r="113" spans="132:135">
      <c r="EB113" s="36" t="s">
        <v>352</v>
      </c>
      <c r="EC113" s="36">
        <f>CY27</f>
        <v>0</v>
      </c>
      <c r="ED113" s="51" t="str">
        <f>IF(CX32="","",CX32)</f>
        <v/>
      </c>
      <c r="EE113" s="51" t="str">
        <f>IF(CZ32="","",CZ32)</f>
        <v/>
      </c>
    </row>
    <row r="114" spans="132:135">
      <c r="EB114" s="36" t="s">
        <v>353</v>
      </c>
      <c r="EC114" s="36" t="str">
        <f>CQ27</f>
        <v>A1</v>
      </c>
      <c r="ED114" s="51" t="e">
        <f ca="1">IF(CP32="","",CP32)</f>
        <v>#N/A</v>
      </c>
      <c r="EE114" s="51" t="e">
        <f ca="1">IF(CR32="","",CR32)</f>
        <v>#N/A</v>
      </c>
    </row>
    <row r="115" spans="132:135">
      <c r="EB115" s="36" t="s">
        <v>354</v>
      </c>
      <c r="EC115" s="36" t="str">
        <f>DW27</f>
        <v>C1</v>
      </c>
      <c r="ED115" s="51" t="e">
        <f ca="1">IF(DV32="","",DV32)</f>
        <v>#N/A</v>
      </c>
      <c r="EE115" s="51" t="e">
        <f ca="1">IF(DX32="","",DX32)</f>
        <v>#N/A</v>
      </c>
    </row>
    <row r="116" spans="132:135">
      <c r="EB116" s="36" t="s">
        <v>355</v>
      </c>
      <c r="EC116" s="36" t="str">
        <f>CQ62</f>
        <v>B2</v>
      </c>
      <c r="ED116" s="51" t="e">
        <f ca="1">IF(CP67="","",CP67)</f>
        <v>#N/A</v>
      </c>
      <c r="EE116" s="51" t="e">
        <f ca="1">IF(CR67="","",CR67)</f>
        <v>#N/A</v>
      </c>
    </row>
    <row r="117" spans="132:135">
      <c r="EB117" s="36" t="s">
        <v>195</v>
      </c>
      <c r="EC117" s="36" t="str">
        <f>DW62</f>
        <v>C2</v>
      </c>
      <c r="ED117" s="51" t="e">
        <f ca="1">IF(DV67="","",DV67)</f>
        <v>#N/A</v>
      </c>
      <c r="EE117" s="51" t="e">
        <f ca="1">IF(DX67="","",DX67)</f>
        <v>#N/A</v>
      </c>
    </row>
    <row r="118" spans="132:135">
      <c r="EB118" s="36" t="s">
        <v>356</v>
      </c>
      <c r="EC118" s="36" t="str">
        <f>M23</f>
        <v>A2</v>
      </c>
      <c r="ED118" s="51" t="e">
        <f ca="1">IF(K32="","",K32)</f>
        <v>#N/A</v>
      </c>
      <c r="EE118" s="51" t="e">
        <f ca="1">IF(O32="","",O32)</f>
        <v>#N/A</v>
      </c>
    </row>
    <row r="119" spans="132:135">
      <c r="EB119" s="36" t="s">
        <v>219</v>
      </c>
      <c r="EC119" s="36">
        <f>AC23</f>
        <v>0</v>
      </c>
      <c r="ED119" s="51" t="e">
        <f>IF(#REF!="","",#REF!)</f>
        <v>#REF!</v>
      </c>
      <c r="EE119" s="51" t="str">
        <f>IF(AE32="","",AE32)</f>
        <v/>
      </c>
    </row>
    <row r="120" spans="132:135">
      <c r="EB120" s="36" t="s">
        <v>220</v>
      </c>
      <c r="EC120" s="36">
        <f>AS23</f>
        <v>0</v>
      </c>
      <c r="ED120" s="51" t="str">
        <f>IF(AQ32="","",AQ32)</f>
        <v/>
      </c>
      <c r="EE120" s="51" t="str">
        <f>IF(AU32="","",AU32)</f>
        <v/>
      </c>
    </row>
    <row r="121" spans="132:135">
      <c r="EB121" s="36" t="s">
        <v>221</v>
      </c>
      <c r="EC121" s="36">
        <f>BI23</f>
        <v>0</v>
      </c>
      <c r="ED121" s="51" t="str">
        <f>IF(BG32="","",BG32)</f>
        <v/>
      </c>
      <c r="EE121" s="51" t="str">
        <f>IF(BK32="","",BK32)</f>
        <v/>
      </c>
    </row>
    <row r="122" spans="132:135">
      <c r="EB122" s="36" t="s">
        <v>357</v>
      </c>
      <c r="EC122" s="34">
        <f>AC58</f>
        <v>0</v>
      </c>
      <c r="ED122" s="51" t="str">
        <f>IF(AA67="","",AA67)</f>
        <v/>
      </c>
      <c r="EE122" s="51" t="str">
        <f>IF(AE67="","",AE67)</f>
        <v/>
      </c>
    </row>
    <row r="123" spans="132:135">
      <c r="EB123" s="36" t="s">
        <v>222</v>
      </c>
      <c r="EC123" s="34">
        <f>BI58</f>
        <v>0</v>
      </c>
      <c r="ED123" s="51" t="str">
        <f>IF(BG67="","",BG67)</f>
        <v/>
      </c>
      <c r="EE123" s="51" t="str">
        <f>IF(BK67="","",BK67)</f>
        <v/>
      </c>
    </row>
    <row r="124" spans="132:135">
      <c r="EB124" s="36"/>
      <c r="EC124" s="34"/>
      <c r="ED124" s="51"/>
      <c r="EE124" s="51"/>
    </row>
    <row r="125" spans="132:135">
      <c r="EB125" s="36" t="s">
        <v>358</v>
      </c>
      <c r="EC125" s="36" t="str">
        <f>Q50</f>
        <v>A9</v>
      </c>
      <c r="ED125" s="51" t="e">
        <f ca="1">IF(H48="","",H48)</f>
        <v>#N/A</v>
      </c>
      <c r="EE125" s="51" t="e">
        <f ca="1">IF(Y67="","",Y67)</f>
        <v>#N/A</v>
      </c>
    </row>
    <row r="126" spans="132:135">
      <c r="EB126" s="36" t="s">
        <v>359</v>
      </c>
      <c r="EC126" s="36" t="str">
        <f>AW50</f>
        <v>A10</v>
      </c>
      <c r="ED126" s="51" t="e">
        <f ca="1">IF(AN48="","",AN48)</f>
        <v>#N/A</v>
      </c>
      <c r="EE126" s="51" t="e">
        <f ca="1">IF(BE67="","",BE67)</f>
        <v>#N/A</v>
      </c>
    </row>
    <row r="127" spans="132:135">
      <c r="EB127" s="36" t="s">
        <v>360</v>
      </c>
      <c r="EC127" s="36" t="str">
        <f>CC50</f>
        <v>A14</v>
      </c>
      <c r="ED127" s="51" t="e">
        <f ca="1">IF(BT48="","",BT48)</f>
        <v>#N/A</v>
      </c>
      <c r="EE127" s="51" t="e">
        <f ca="1">IF(CL48="","",CL48)</f>
        <v>#N/A</v>
      </c>
    </row>
    <row r="128" spans="132:135">
      <c r="EB128" s="36" t="s">
        <v>361</v>
      </c>
      <c r="EC128" s="36" t="str">
        <f>DI50</f>
        <v>C14</v>
      </c>
      <c r="ED128" s="51" t="e">
        <f ca="1">IF(CZ48="","",CZ48)</f>
        <v>#N/A</v>
      </c>
      <c r="EE128" s="51" t="e">
        <f ca="1">IF(DR48="","",DR48)</f>
        <v>#N/A</v>
      </c>
    </row>
    <row r="129" spans="1:135">
      <c r="EB129" s="36" t="s">
        <v>223</v>
      </c>
      <c r="EC129" s="36" t="str">
        <f>AG43</f>
        <v>C15</v>
      </c>
      <c r="ED129" s="51" t="e">
        <f ca="1">IF(O43="","",O43)</f>
        <v>#N/A</v>
      </c>
      <c r="EE129" s="51" t="e">
        <f ca="1">IF(AY43="","",AY43)</f>
        <v>#N/A</v>
      </c>
    </row>
    <row r="130" spans="1:135">
      <c r="EB130" s="36" t="s">
        <v>224</v>
      </c>
      <c r="EC130" s="36" t="str">
        <f>CS43</f>
        <v>C16</v>
      </c>
      <c r="ED130" s="51" t="e">
        <f ca="1">IF(CA43="","",CA43)</f>
        <v>#N/A</v>
      </c>
      <c r="EE130" s="51" t="e">
        <f ca="1">IF(DK43="","",DK43)</f>
        <v>#N/A</v>
      </c>
    </row>
    <row r="131" spans="1:135" ht="14.25" customHeight="1">
      <c r="A131" s="36"/>
      <c r="B131" s="36"/>
      <c r="C131" s="51"/>
      <c r="D131" s="51"/>
      <c r="EB131" s="36"/>
      <c r="EC131" s="34"/>
      <c r="ED131" s="51"/>
      <c r="EE131" s="51"/>
    </row>
    <row r="132" spans="1:135">
      <c r="A132" s="36"/>
      <c r="B132" s="36"/>
      <c r="C132" s="51"/>
      <c r="D132" s="51"/>
      <c r="EB132" s="36"/>
      <c r="EC132" s="34"/>
      <c r="ED132" s="51"/>
      <c r="EE132" s="51"/>
    </row>
    <row r="133" spans="1:135">
      <c r="A133" s="36"/>
      <c r="B133" s="36"/>
      <c r="C133" s="51"/>
      <c r="D133" s="51"/>
    </row>
    <row r="134" spans="1:135">
      <c r="A134" s="36"/>
      <c r="B134" s="36"/>
      <c r="C134" s="51"/>
      <c r="D134" s="51"/>
    </row>
  </sheetData>
  <mergeCells count="144">
    <mergeCell ref="AD4:AJ4"/>
    <mergeCell ref="P21:P25"/>
    <mergeCell ref="Z21:Z25"/>
    <mergeCell ref="AF11:AI11"/>
    <mergeCell ref="AG12:AH12"/>
    <mergeCell ref="V9:V13"/>
    <mergeCell ref="AE10:AJ10"/>
    <mergeCell ref="X21:X25"/>
    <mergeCell ref="CP4:CV4"/>
    <mergeCell ref="BL21:BL25"/>
    <mergeCell ref="BJ17:BJ21"/>
    <mergeCell ref="CL13:CL17"/>
    <mergeCell ref="CD21:CD25"/>
    <mergeCell ref="CJ21:CJ25"/>
    <mergeCell ref="CF17:CF21"/>
    <mergeCell ref="BT13:BT17"/>
    <mergeCell ref="BP17:BP21"/>
    <mergeCell ref="CH9:CH13"/>
    <mergeCell ref="CS8:CT8"/>
    <mergeCell ref="BF13:BF17"/>
    <mergeCell ref="AT17:AT21"/>
    <mergeCell ref="BV21:BV25"/>
    <mergeCell ref="CB21:CB25"/>
    <mergeCell ref="AZ17:AZ21"/>
    <mergeCell ref="J21:J25"/>
    <mergeCell ref="N17:N21"/>
    <mergeCell ref="D17:D21"/>
    <mergeCell ref="H13:H17"/>
    <mergeCell ref="AD39:AJ39"/>
    <mergeCell ref="AN13:AN17"/>
    <mergeCell ref="AF21:AF25"/>
    <mergeCell ref="T17:T21"/>
    <mergeCell ref="O43:O47"/>
    <mergeCell ref="AG43:AH43"/>
    <mergeCell ref="AN38:AN42"/>
    <mergeCell ref="AY8:AY12"/>
    <mergeCell ref="O8:O12"/>
    <mergeCell ref="AG8:AH8"/>
    <mergeCell ref="AH21:AH25"/>
    <mergeCell ref="AN21:AN25"/>
    <mergeCell ref="AJ17:AJ21"/>
    <mergeCell ref="AX21:AX25"/>
    <mergeCell ref="AP21:AP25"/>
    <mergeCell ref="AV21:AV25"/>
    <mergeCell ref="AD17:AD21"/>
    <mergeCell ref="Z13:Z17"/>
    <mergeCell ref="R21:R25"/>
    <mergeCell ref="AY43:AY47"/>
    <mergeCell ref="CA43:CA47"/>
    <mergeCell ref="CV52:CV56"/>
    <mergeCell ref="BZ52:BZ56"/>
    <mergeCell ref="CP52:CP56"/>
    <mergeCell ref="B1:DX1"/>
    <mergeCell ref="AN3:AN7"/>
    <mergeCell ref="DR21:DR25"/>
    <mergeCell ref="DX21:DX25"/>
    <mergeCell ref="DV17:DV21"/>
    <mergeCell ref="CA8:CA12"/>
    <mergeCell ref="BF21:BF25"/>
    <mergeCell ref="BZ17:BZ21"/>
    <mergeCell ref="CQ10:CV10"/>
    <mergeCell ref="CV17:CV21"/>
    <mergeCell ref="CR11:CU11"/>
    <mergeCell ref="CS12:CT12"/>
    <mergeCell ref="CL21:CL25"/>
    <mergeCell ref="CR21:CR25"/>
    <mergeCell ref="CT21:CT25"/>
    <mergeCell ref="AR9:AR13"/>
    <mergeCell ref="DB21:DB25"/>
    <mergeCell ref="CZ13:CZ17"/>
    <mergeCell ref="BD21:BD25"/>
    <mergeCell ref="CP17:CP21"/>
    <mergeCell ref="CZ21:CZ25"/>
    <mergeCell ref="BJ52:BJ56"/>
    <mergeCell ref="CJ56:CJ60"/>
    <mergeCell ref="CL56:CL60"/>
    <mergeCell ref="CL48:CL52"/>
    <mergeCell ref="CS43:CT43"/>
    <mergeCell ref="DK43:DK47"/>
    <mergeCell ref="B37:DX37"/>
    <mergeCell ref="DH21:DH25"/>
    <mergeCell ref="DJ21:DJ25"/>
    <mergeCell ref="BN21:BN25"/>
    <mergeCell ref="BT21:BT25"/>
    <mergeCell ref="CT56:CT60"/>
    <mergeCell ref="CP39:CV39"/>
    <mergeCell ref="B21:B25"/>
    <mergeCell ref="H21:H25"/>
    <mergeCell ref="CR56:CR60"/>
    <mergeCell ref="CM38:CM42"/>
    <mergeCell ref="BV56:BV60"/>
    <mergeCell ref="CB56:CB60"/>
    <mergeCell ref="CD56:CD60"/>
    <mergeCell ref="BT56:BT60"/>
    <mergeCell ref="BD56:BD60"/>
    <mergeCell ref="AZ52:AZ56"/>
    <mergeCell ref="AN56:AN60"/>
    <mergeCell ref="AX56:AX60"/>
    <mergeCell ref="BT48:BT52"/>
    <mergeCell ref="BP52:BP56"/>
    <mergeCell ref="BN56:BN60"/>
    <mergeCell ref="CZ48:CZ52"/>
    <mergeCell ref="BF56:BF60"/>
    <mergeCell ref="BL56:BL60"/>
    <mergeCell ref="BF48:BF52"/>
    <mergeCell ref="CF52:CF56"/>
    <mergeCell ref="B56:B60"/>
    <mergeCell ref="H56:H60"/>
    <mergeCell ref="J56:J60"/>
    <mergeCell ref="P56:P60"/>
    <mergeCell ref="D52:D56"/>
    <mergeCell ref="N52:N56"/>
    <mergeCell ref="H48:H52"/>
    <mergeCell ref="AV56:AV60"/>
    <mergeCell ref="AP56:AP60"/>
    <mergeCell ref="R56:R60"/>
    <mergeCell ref="X56:X60"/>
    <mergeCell ref="Z56:Z60"/>
    <mergeCell ref="AF56:AF60"/>
    <mergeCell ref="T52:T56"/>
    <mergeCell ref="AD52:AD56"/>
    <mergeCell ref="Z48:Z52"/>
    <mergeCell ref="AH56:AH60"/>
    <mergeCell ref="AN48:AN52"/>
    <mergeCell ref="AJ52:AJ56"/>
    <mergeCell ref="AT52:AT56"/>
    <mergeCell ref="DX56:DX60"/>
    <mergeCell ref="CZ3:CZ7"/>
    <mergeCell ref="DH56:DH60"/>
    <mergeCell ref="DJ56:DJ60"/>
    <mergeCell ref="DP56:DP60"/>
    <mergeCell ref="DR56:DR60"/>
    <mergeCell ref="DV52:DV56"/>
    <mergeCell ref="DK8:DK12"/>
    <mergeCell ref="DF17:DF21"/>
    <mergeCell ref="DR13:DR17"/>
    <mergeCell ref="DR48:DR52"/>
    <mergeCell ref="DF52:DF56"/>
    <mergeCell ref="DL52:DL56"/>
    <mergeCell ref="DP21:DP25"/>
    <mergeCell ref="CZ56:CZ60"/>
    <mergeCell ref="DB56:DB60"/>
    <mergeCell ref="DD9:DD13"/>
    <mergeCell ref="DL17:DL21"/>
  </mergeCells>
  <phoneticPr fontId="2"/>
  <conditionalFormatting sqref="AS67 O32 BA32 AK32 U32 C32 CU67 E32 K32 BO32 G32 BO67 CR32 BE67 CY67 W32 BW32 CA32:CB32 AQ32 BW67 AM32 DC67 AU32 BG32 BS67 CE67 BC32 DO67 CA67 DK67 CR67 BS32 CE32 CP32 BK32 DX32 AE32 CM32 DG67 CI67 CI32 CP67 CU32 DV32 DS67 DC32 O67 CM67 DK32 M67 DX67 DS32 DO32 DV67 BA67 AK67 U67 C67 E67 G67 AA67 W67 AM67 AU67 BG67 BK67:BL67 AE67 BI32 AC32 AS32 Y67 BC67 DG32 CX32:CZ32">
    <cfRule type="expression" dxfId="0" priority="1" stopIfTrue="1">
      <formula>$EA$1&gt;0</formula>
    </cfRule>
  </conditionalFormatting>
  <printOptions horizontalCentered="1" verticalCentered="1"/>
  <pageMargins left="0" right="0" top="0.43307086614173229" bottom="0.11811023622047245" header="0.23622047244094491" footer="0.27559055118110237"/>
  <pageSetup paperSize="9" scale="52" orientation="landscape" horizontalDpi="4294967294"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2A723-D320-4BE9-857F-4A05C90F1887}">
  <sheetPr>
    <tabColor theme="1" tint="0.499984740745262"/>
  </sheetPr>
  <dimension ref="A1:AH42"/>
  <sheetViews>
    <sheetView topLeftCell="P1" zoomScaleNormal="100" workbookViewId="0">
      <selection activeCell="AI46" sqref="AI46"/>
    </sheetView>
  </sheetViews>
  <sheetFormatPr defaultColWidth="9" defaultRowHeight="10.5"/>
  <cols>
    <col min="1" max="24" width="9" style="218"/>
    <col min="25" max="25" width="5.25" style="218" customWidth="1"/>
    <col min="26" max="26" width="3.875" style="218" customWidth="1"/>
    <col min="27" max="16384" width="9" style="218"/>
  </cols>
  <sheetData>
    <row r="1" spans="1:34" ht="11.25" thickBot="1">
      <c r="A1" s="217"/>
      <c r="B1" s="217"/>
      <c r="C1" s="217"/>
      <c r="D1" s="217"/>
      <c r="E1" s="217"/>
      <c r="F1" s="217"/>
      <c r="G1" s="217"/>
      <c r="H1" s="217"/>
      <c r="I1" s="217"/>
      <c r="J1" s="217"/>
      <c r="K1" s="217"/>
      <c r="L1" s="217"/>
      <c r="M1" s="217"/>
    </row>
    <row r="2" spans="1:34" ht="11.25" thickBot="1">
      <c r="A2" s="217"/>
      <c r="B2" s="219"/>
      <c r="C2" s="220" t="s">
        <v>429</v>
      </c>
      <c r="D2" s="221" t="s">
        <v>430</v>
      </c>
      <c r="E2" s="220" t="s">
        <v>431</v>
      </c>
      <c r="F2" s="221" t="s">
        <v>432</v>
      </c>
      <c r="G2" s="220" t="s">
        <v>621</v>
      </c>
      <c r="H2" s="221" t="s">
        <v>622</v>
      </c>
      <c r="I2" s="217"/>
      <c r="J2" s="222" t="s">
        <v>623</v>
      </c>
      <c r="K2" s="223" t="s">
        <v>624</v>
      </c>
      <c r="L2" s="224" t="s">
        <v>625</v>
      </c>
      <c r="M2" s="217"/>
    </row>
    <row r="3" spans="1:34">
      <c r="A3" s="217"/>
      <c r="B3" s="225" t="s">
        <v>429</v>
      </c>
      <c r="C3" s="226"/>
      <c r="D3" s="227">
        <v>1</v>
      </c>
      <c r="E3" s="227">
        <v>4</v>
      </c>
      <c r="F3" s="227">
        <v>8</v>
      </c>
      <c r="G3" s="227">
        <v>10</v>
      </c>
      <c r="H3" s="227">
        <v>13</v>
      </c>
      <c r="I3" s="217"/>
      <c r="J3" s="228">
        <v>1</v>
      </c>
      <c r="K3" s="229">
        <v>1</v>
      </c>
      <c r="L3" s="230">
        <v>2</v>
      </c>
      <c r="M3" s="217"/>
      <c r="N3" s="229" t="s">
        <v>451</v>
      </c>
      <c r="O3" s="230" t="s">
        <v>35</v>
      </c>
      <c r="Q3" s="229" t="s">
        <v>397</v>
      </c>
      <c r="R3" s="230" t="s">
        <v>398</v>
      </c>
      <c r="T3" s="229" t="s">
        <v>462</v>
      </c>
      <c r="U3" s="230" t="s">
        <v>463</v>
      </c>
      <c r="W3" s="229" t="s">
        <v>464</v>
      </c>
      <c r="X3" s="230" t="s">
        <v>466</v>
      </c>
      <c r="Z3" s="218">
        <v>1</v>
      </c>
      <c r="AA3" s="229" t="s">
        <v>464</v>
      </c>
      <c r="AB3" s="230" t="s">
        <v>466</v>
      </c>
      <c r="AC3" s="231" t="s">
        <v>468</v>
      </c>
      <c r="AD3" s="232" t="s">
        <v>470</v>
      </c>
      <c r="AE3" s="231" t="s">
        <v>472</v>
      </c>
      <c r="AF3" s="232" t="s">
        <v>474</v>
      </c>
      <c r="AG3" s="231" t="s">
        <v>453</v>
      </c>
      <c r="AH3" s="232" t="s">
        <v>457</v>
      </c>
    </row>
    <row r="4" spans="1:34" ht="11.25" thickBot="1">
      <c r="A4" s="217"/>
      <c r="B4" s="233" t="s">
        <v>430</v>
      </c>
      <c r="C4" s="234"/>
      <c r="D4" s="235"/>
      <c r="E4" s="235">
        <v>14</v>
      </c>
      <c r="F4" s="235">
        <v>12</v>
      </c>
      <c r="G4" s="235">
        <v>5</v>
      </c>
      <c r="H4" s="235">
        <v>9</v>
      </c>
      <c r="I4" s="217"/>
      <c r="J4" s="236">
        <v>2</v>
      </c>
      <c r="K4" s="237">
        <v>3</v>
      </c>
      <c r="L4" s="238">
        <v>4</v>
      </c>
      <c r="M4" s="217"/>
      <c r="N4" s="237" t="s">
        <v>36</v>
      </c>
      <c r="O4" s="238" t="s">
        <v>37</v>
      </c>
      <c r="Q4" s="237" t="s">
        <v>96</v>
      </c>
      <c r="R4" s="238" t="s">
        <v>95</v>
      </c>
      <c r="T4" s="237" t="s">
        <v>100</v>
      </c>
      <c r="U4" s="238" t="s">
        <v>98</v>
      </c>
      <c r="W4" s="237" t="s">
        <v>467</v>
      </c>
      <c r="X4" s="238" t="s">
        <v>465</v>
      </c>
      <c r="Z4" s="218">
        <v>2</v>
      </c>
      <c r="AA4" s="237" t="s">
        <v>467</v>
      </c>
      <c r="AB4" s="238" t="s">
        <v>465</v>
      </c>
      <c r="AC4" s="237" t="s">
        <v>471</v>
      </c>
      <c r="AD4" s="238" t="s">
        <v>469</v>
      </c>
      <c r="AE4" s="237" t="s">
        <v>475</v>
      </c>
      <c r="AF4" s="238" t="s">
        <v>473</v>
      </c>
      <c r="AG4" s="237" t="s">
        <v>458</v>
      </c>
      <c r="AH4" s="238" t="s">
        <v>454</v>
      </c>
    </row>
    <row r="5" spans="1:34" ht="11.25" thickBot="1">
      <c r="A5" s="217"/>
      <c r="B5" s="233" t="s">
        <v>431</v>
      </c>
      <c r="C5" s="234"/>
      <c r="D5" s="235"/>
      <c r="E5" s="235"/>
      <c r="F5" s="235">
        <v>2</v>
      </c>
      <c r="G5" s="235">
        <v>7</v>
      </c>
      <c r="H5" s="235">
        <v>11</v>
      </c>
      <c r="I5" s="217"/>
      <c r="J5" s="239">
        <v>3</v>
      </c>
      <c r="K5" s="240">
        <v>5</v>
      </c>
      <c r="L5" s="241">
        <v>6</v>
      </c>
      <c r="M5" s="217"/>
      <c r="N5" s="240" t="s">
        <v>99</v>
      </c>
      <c r="O5" s="241" t="s">
        <v>106</v>
      </c>
      <c r="Q5" s="240" t="s">
        <v>97</v>
      </c>
      <c r="R5" s="241" t="s">
        <v>108</v>
      </c>
      <c r="T5" s="240" t="s">
        <v>94</v>
      </c>
      <c r="U5" s="241" t="s">
        <v>109</v>
      </c>
      <c r="W5" s="240" t="s">
        <v>561</v>
      </c>
      <c r="X5" s="241" t="s">
        <v>570</v>
      </c>
      <c r="Z5" s="218">
        <v>3</v>
      </c>
      <c r="AA5" s="240" t="s">
        <v>561</v>
      </c>
      <c r="AB5" s="241" t="s">
        <v>570</v>
      </c>
      <c r="AC5" s="229" t="s">
        <v>397</v>
      </c>
      <c r="AD5" s="230" t="s">
        <v>398</v>
      </c>
      <c r="AE5" s="229" t="s">
        <v>462</v>
      </c>
      <c r="AF5" s="230" t="s">
        <v>463</v>
      </c>
      <c r="AG5" s="231" t="s">
        <v>455</v>
      </c>
      <c r="AH5" s="232" t="s">
        <v>459</v>
      </c>
    </row>
    <row r="6" spans="1:34">
      <c r="A6" s="217"/>
      <c r="B6" s="233" t="s">
        <v>432</v>
      </c>
      <c r="C6" s="234"/>
      <c r="D6" s="235"/>
      <c r="E6" s="235"/>
      <c r="F6" s="235"/>
      <c r="G6" s="235">
        <v>15</v>
      </c>
      <c r="H6" s="235">
        <v>6</v>
      </c>
      <c r="I6" s="217"/>
      <c r="J6" s="242">
        <v>4</v>
      </c>
      <c r="K6" s="231">
        <v>1</v>
      </c>
      <c r="L6" s="232">
        <v>3</v>
      </c>
      <c r="M6" s="217"/>
      <c r="N6" s="231" t="s">
        <v>451</v>
      </c>
      <c r="O6" s="232" t="s">
        <v>36</v>
      </c>
      <c r="Q6" s="231" t="s">
        <v>397</v>
      </c>
      <c r="R6" s="232" t="s">
        <v>96</v>
      </c>
      <c r="T6" s="231" t="s">
        <v>462</v>
      </c>
      <c r="U6" s="232" t="s">
        <v>100</v>
      </c>
      <c r="W6" s="231" t="s">
        <v>464</v>
      </c>
      <c r="X6" s="232" t="s">
        <v>467</v>
      </c>
      <c r="Z6" s="218">
        <v>4</v>
      </c>
      <c r="AA6" s="229" t="s">
        <v>451</v>
      </c>
      <c r="AB6" s="230" t="s">
        <v>35</v>
      </c>
      <c r="AC6" s="237" t="s">
        <v>96</v>
      </c>
      <c r="AD6" s="238" t="s">
        <v>95</v>
      </c>
      <c r="AE6" s="237" t="s">
        <v>100</v>
      </c>
      <c r="AF6" s="238" t="s">
        <v>98</v>
      </c>
      <c r="AG6" s="243" t="s">
        <v>460</v>
      </c>
      <c r="AH6" s="244" t="s">
        <v>456</v>
      </c>
    </row>
    <row r="7" spans="1:34" ht="11.25" thickBot="1">
      <c r="A7" s="217"/>
      <c r="B7" s="233" t="s">
        <v>621</v>
      </c>
      <c r="C7" s="234"/>
      <c r="D7" s="235"/>
      <c r="E7" s="235"/>
      <c r="F7" s="235"/>
      <c r="G7" s="235"/>
      <c r="H7" s="235">
        <v>3</v>
      </c>
      <c r="I7" s="217"/>
      <c r="J7" s="236">
        <v>5</v>
      </c>
      <c r="K7" s="237">
        <v>2</v>
      </c>
      <c r="L7" s="238">
        <v>5</v>
      </c>
      <c r="M7" s="217"/>
      <c r="N7" s="237" t="s">
        <v>35</v>
      </c>
      <c r="O7" s="238" t="s">
        <v>99</v>
      </c>
      <c r="Q7" s="237" t="s">
        <v>398</v>
      </c>
      <c r="R7" s="238" t="s">
        <v>97</v>
      </c>
      <c r="T7" s="237" t="s">
        <v>463</v>
      </c>
      <c r="U7" s="238" t="s">
        <v>94</v>
      </c>
      <c r="W7" s="237" t="s">
        <v>466</v>
      </c>
      <c r="X7" s="238" t="s">
        <v>561</v>
      </c>
      <c r="Z7" s="218">
        <v>5</v>
      </c>
      <c r="AA7" s="237" t="s">
        <v>36</v>
      </c>
      <c r="AB7" s="238" t="s">
        <v>37</v>
      </c>
      <c r="AC7" s="240" t="s">
        <v>97</v>
      </c>
      <c r="AD7" s="241" t="s">
        <v>108</v>
      </c>
      <c r="AE7" s="240" t="s">
        <v>94</v>
      </c>
      <c r="AF7" s="241" t="s">
        <v>109</v>
      </c>
      <c r="AG7" s="231" t="s">
        <v>420</v>
      </c>
      <c r="AH7" s="232" t="s">
        <v>461</v>
      </c>
    </row>
    <row r="8" spans="1:34" ht="11.25" thickBot="1">
      <c r="A8" s="217"/>
      <c r="B8" s="233" t="s">
        <v>622</v>
      </c>
      <c r="C8" s="234"/>
      <c r="D8" s="235"/>
      <c r="E8" s="235"/>
      <c r="F8" s="235"/>
      <c r="G8" s="235"/>
      <c r="H8" s="235"/>
      <c r="I8" s="217"/>
      <c r="J8" s="245">
        <v>6</v>
      </c>
      <c r="K8" s="243">
        <v>4</v>
      </c>
      <c r="L8" s="244">
        <v>6</v>
      </c>
      <c r="M8" s="217"/>
      <c r="N8" s="243" t="s">
        <v>37</v>
      </c>
      <c r="O8" s="244" t="s">
        <v>106</v>
      </c>
      <c r="Q8" s="243" t="s">
        <v>95</v>
      </c>
      <c r="R8" s="244" t="s">
        <v>108</v>
      </c>
      <c r="T8" s="243" t="s">
        <v>98</v>
      </c>
      <c r="U8" s="244" t="s">
        <v>109</v>
      </c>
      <c r="W8" s="243" t="s">
        <v>465</v>
      </c>
      <c r="X8" s="244" t="s">
        <v>570</v>
      </c>
      <c r="Z8" s="218">
        <v>6</v>
      </c>
      <c r="AA8" s="240" t="s">
        <v>99</v>
      </c>
      <c r="AB8" s="241" t="s">
        <v>106</v>
      </c>
      <c r="AC8" s="237" t="s">
        <v>472</v>
      </c>
      <c r="AD8" s="238" t="s">
        <v>563</v>
      </c>
      <c r="AE8" s="231" t="s">
        <v>464</v>
      </c>
      <c r="AF8" s="232" t="s">
        <v>467</v>
      </c>
      <c r="AG8" s="243" t="s">
        <v>415</v>
      </c>
      <c r="AH8" s="244" t="s">
        <v>404</v>
      </c>
    </row>
    <row r="9" spans="1:34">
      <c r="A9" s="217"/>
      <c r="B9" s="217"/>
      <c r="C9" s="217"/>
      <c r="D9" s="217"/>
      <c r="E9" s="217"/>
      <c r="F9" s="217"/>
      <c r="G9" s="217"/>
      <c r="H9" s="217"/>
      <c r="I9" s="217"/>
      <c r="J9" s="228">
        <v>7</v>
      </c>
      <c r="K9" s="229">
        <v>3</v>
      </c>
      <c r="L9" s="230">
        <v>5</v>
      </c>
      <c r="M9" s="217"/>
      <c r="N9" s="229" t="s">
        <v>36</v>
      </c>
      <c r="O9" s="230" t="s">
        <v>99</v>
      </c>
      <c r="Q9" s="229" t="s">
        <v>96</v>
      </c>
      <c r="R9" s="230" t="s">
        <v>97</v>
      </c>
      <c r="T9" s="229" t="s">
        <v>100</v>
      </c>
      <c r="U9" s="230" t="s">
        <v>94</v>
      </c>
      <c r="W9" s="229" t="s">
        <v>467</v>
      </c>
      <c r="X9" s="230" t="s">
        <v>561</v>
      </c>
      <c r="Z9" s="218">
        <v>7</v>
      </c>
      <c r="AA9" s="237" t="s">
        <v>468</v>
      </c>
      <c r="AB9" s="238" t="s">
        <v>562</v>
      </c>
      <c r="AC9" s="237" t="s">
        <v>474</v>
      </c>
      <c r="AD9" s="238" t="s">
        <v>475</v>
      </c>
      <c r="AE9" s="237" t="s">
        <v>466</v>
      </c>
      <c r="AF9" s="238" t="s">
        <v>561</v>
      </c>
      <c r="AG9" s="231" t="s">
        <v>405</v>
      </c>
      <c r="AH9" s="232" t="s">
        <v>400</v>
      </c>
    </row>
    <row r="10" spans="1:34">
      <c r="A10" s="217"/>
      <c r="B10" s="217"/>
      <c r="C10" s="217"/>
      <c r="D10" s="217"/>
      <c r="E10" s="217"/>
      <c r="F10" s="217"/>
      <c r="G10" s="217"/>
      <c r="H10" s="217"/>
      <c r="I10" s="217"/>
      <c r="J10" s="236">
        <v>8</v>
      </c>
      <c r="K10" s="237">
        <v>1</v>
      </c>
      <c r="L10" s="238">
        <v>4</v>
      </c>
      <c r="M10" s="217"/>
      <c r="N10" s="237" t="s">
        <v>451</v>
      </c>
      <c r="O10" s="238" t="s">
        <v>37</v>
      </c>
      <c r="Q10" s="237" t="s">
        <v>397</v>
      </c>
      <c r="R10" s="238" t="s">
        <v>95</v>
      </c>
      <c r="T10" s="237" t="s">
        <v>462</v>
      </c>
      <c r="U10" s="238" t="s">
        <v>98</v>
      </c>
      <c r="W10" s="237" t="s">
        <v>464</v>
      </c>
      <c r="X10" s="238" t="s">
        <v>465</v>
      </c>
      <c r="Z10" s="218">
        <v>8</v>
      </c>
      <c r="AA10" s="237" t="s">
        <v>470</v>
      </c>
      <c r="AB10" s="238" t="s">
        <v>471</v>
      </c>
      <c r="AC10" s="231" t="s">
        <v>462</v>
      </c>
      <c r="AD10" s="232" t="s">
        <v>100</v>
      </c>
      <c r="AE10" s="243" t="s">
        <v>465</v>
      </c>
      <c r="AF10" s="244" t="s">
        <v>570</v>
      </c>
      <c r="AG10" s="243" t="s">
        <v>406</v>
      </c>
      <c r="AH10" s="244" t="s">
        <v>399</v>
      </c>
    </row>
    <row r="11" spans="1:34" ht="11.25" thickBot="1">
      <c r="A11" s="217"/>
      <c r="B11" s="217"/>
      <c r="C11" s="217"/>
      <c r="D11" s="217"/>
      <c r="E11" s="217"/>
      <c r="F11" s="217"/>
      <c r="G11" s="217"/>
      <c r="H11" s="217"/>
      <c r="I11" s="217"/>
      <c r="J11" s="239">
        <v>9</v>
      </c>
      <c r="K11" s="240">
        <v>2</v>
      </c>
      <c r="L11" s="241">
        <v>6</v>
      </c>
      <c r="M11" s="217"/>
      <c r="N11" s="240" t="s">
        <v>35</v>
      </c>
      <c r="O11" s="241" t="s">
        <v>106</v>
      </c>
      <c r="Q11" s="240" t="s">
        <v>398</v>
      </c>
      <c r="R11" s="241" t="s">
        <v>108</v>
      </c>
      <c r="T11" s="240" t="s">
        <v>463</v>
      </c>
      <c r="U11" s="241" t="s">
        <v>109</v>
      </c>
      <c r="W11" s="240" t="s">
        <v>466</v>
      </c>
      <c r="X11" s="241" t="s">
        <v>570</v>
      </c>
      <c r="Z11" s="218">
        <v>9</v>
      </c>
      <c r="AA11" s="231" t="s">
        <v>397</v>
      </c>
      <c r="AB11" s="232" t="s">
        <v>96</v>
      </c>
      <c r="AC11" s="237" t="s">
        <v>463</v>
      </c>
      <c r="AD11" s="238" t="s">
        <v>94</v>
      </c>
      <c r="AE11" s="231" t="s">
        <v>451</v>
      </c>
      <c r="AF11" s="232" t="s">
        <v>36</v>
      </c>
      <c r="AG11" s="237" t="s">
        <v>453</v>
      </c>
      <c r="AH11" s="238" t="s">
        <v>564</v>
      </c>
    </row>
    <row r="12" spans="1:34" ht="11.25" thickBot="1">
      <c r="A12" s="217"/>
      <c r="B12" s="217"/>
      <c r="C12" s="217"/>
      <c r="D12" s="217"/>
      <c r="E12" s="217"/>
      <c r="F12" s="217"/>
      <c r="G12" s="217"/>
      <c r="H12" s="217"/>
      <c r="I12" s="217"/>
      <c r="J12" s="242">
        <v>10</v>
      </c>
      <c r="K12" s="231">
        <v>1</v>
      </c>
      <c r="L12" s="232">
        <v>5</v>
      </c>
      <c r="M12" s="217"/>
      <c r="N12" s="231" t="s">
        <v>451</v>
      </c>
      <c r="O12" s="232" t="s">
        <v>99</v>
      </c>
      <c r="Q12" s="231" t="s">
        <v>397</v>
      </c>
      <c r="R12" s="232" t="s">
        <v>97</v>
      </c>
      <c r="T12" s="231" t="s">
        <v>462</v>
      </c>
      <c r="U12" s="232" t="s">
        <v>94</v>
      </c>
      <c r="W12" s="231" t="s">
        <v>464</v>
      </c>
      <c r="X12" s="232" t="s">
        <v>561</v>
      </c>
      <c r="Z12" s="218">
        <v>10</v>
      </c>
      <c r="AA12" s="237" t="s">
        <v>398</v>
      </c>
      <c r="AB12" s="238" t="s">
        <v>97</v>
      </c>
      <c r="AC12" s="243" t="s">
        <v>98</v>
      </c>
      <c r="AD12" s="244" t="s">
        <v>109</v>
      </c>
      <c r="AE12" s="237" t="s">
        <v>35</v>
      </c>
      <c r="AF12" s="238" t="s">
        <v>99</v>
      </c>
      <c r="AG12" s="237" t="s">
        <v>457</v>
      </c>
      <c r="AH12" s="238" t="s">
        <v>458</v>
      </c>
    </row>
    <row r="13" spans="1:34">
      <c r="A13" s="217"/>
      <c r="B13" s="217"/>
      <c r="C13" s="217"/>
      <c r="D13" s="217"/>
      <c r="E13" s="217"/>
      <c r="F13" s="217"/>
      <c r="G13" s="217"/>
      <c r="H13" s="217"/>
      <c r="I13" s="217"/>
      <c r="J13" s="236">
        <v>11</v>
      </c>
      <c r="K13" s="237">
        <v>3</v>
      </c>
      <c r="L13" s="238">
        <v>6</v>
      </c>
      <c r="M13" s="217"/>
      <c r="N13" s="237" t="s">
        <v>36</v>
      </c>
      <c r="O13" s="238" t="s">
        <v>106</v>
      </c>
      <c r="Q13" s="237" t="s">
        <v>96</v>
      </c>
      <c r="R13" s="238" t="s">
        <v>108</v>
      </c>
      <c r="T13" s="237" t="s">
        <v>100</v>
      </c>
      <c r="U13" s="238" t="s">
        <v>109</v>
      </c>
      <c r="W13" s="237" t="s">
        <v>467</v>
      </c>
      <c r="X13" s="238" t="s">
        <v>570</v>
      </c>
      <c r="Z13" s="218">
        <v>11</v>
      </c>
      <c r="AA13" s="243" t="s">
        <v>95</v>
      </c>
      <c r="AB13" s="244" t="s">
        <v>108</v>
      </c>
      <c r="AC13" s="229" t="s">
        <v>467</v>
      </c>
      <c r="AD13" s="230" t="s">
        <v>561</v>
      </c>
      <c r="AE13" s="243" t="s">
        <v>37</v>
      </c>
      <c r="AF13" s="244" t="s">
        <v>106</v>
      </c>
      <c r="AG13" s="229" t="s">
        <v>455</v>
      </c>
      <c r="AH13" s="230" t="s">
        <v>460</v>
      </c>
    </row>
    <row r="14" spans="1:34" ht="11.25" thickBot="1">
      <c r="A14" s="217"/>
      <c r="B14" s="217"/>
      <c r="C14" s="217"/>
      <c r="D14" s="217"/>
      <c r="E14" s="217"/>
      <c r="F14" s="217"/>
      <c r="G14" s="217"/>
      <c r="H14" s="217"/>
      <c r="I14" s="217"/>
      <c r="J14" s="245">
        <v>12</v>
      </c>
      <c r="K14" s="243">
        <v>2</v>
      </c>
      <c r="L14" s="244">
        <v>4</v>
      </c>
      <c r="M14" s="217"/>
      <c r="N14" s="243" t="s">
        <v>35</v>
      </c>
      <c r="O14" s="244" t="s">
        <v>37</v>
      </c>
      <c r="Q14" s="243" t="s">
        <v>398</v>
      </c>
      <c r="R14" s="244" t="s">
        <v>95</v>
      </c>
      <c r="T14" s="243" t="s">
        <v>463</v>
      </c>
      <c r="U14" s="244" t="s">
        <v>98</v>
      </c>
      <c r="W14" s="243" t="s">
        <v>466</v>
      </c>
      <c r="X14" s="244" t="s">
        <v>465</v>
      </c>
      <c r="Z14" s="218">
        <v>12</v>
      </c>
      <c r="AA14" s="240" t="s">
        <v>473</v>
      </c>
      <c r="AB14" s="241" t="s">
        <v>563</v>
      </c>
      <c r="AC14" s="237" t="s">
        <v>464</v>
      </c>
      <c r="AD14" s="238" t="s">
        <v>465</v>
      </c>
      <c r="AE14" s="240" t="s">
        <v>469</v>
      </c>
      <c r="AF14" s="241" t="s">
        <v>562</v>
      </c>
      <c r="AG14" s="240" t="s">
        <v>459</v>
      </c>
      <c r="AH14" s="241" t="s">
        <v>456</v>
      </c>
    </row>
    <row r="15" spans="1:34" ht="11.25" thickBot="1">
      <c r="A15" s="217"/>
      <c r="B15" s="217"/>
      <c r="C15" s="217"/>
      <c r="D15" s="217"/>
      <c r="E15" s="217"/>
      <c r="F15" s="217"/>
      <c r="G15" s="217"/>
      <c r="H15" s="217"/>
      <c r="I15" s="217"/>
      <c r="J15" s="228">
        <v>13</v>
      </c>
      <c r="K15" s="229">
        <v>1</v>
      </c>
      <c r="L15" s="230">
        <v>6</v>
      </c>
      <c r="M15" s="217"/>
      <c r="N15" s="229" t="s">
        <v>451</v>
      </c>
      <c r="O15" s="230" t="s">
        <v>106</v>
      </c>
      <c r="Q15" s="229" t="s">
        <v>397</v>
      </c>
      <c r="R15" s="230" t="s">
        <v>108</v>
      </c>
      <c r="T15" s="229" t="s">
        <v>462</v>
      </c>
      <c r="U15" s="230" t="s">
        <v>109</v>
      </c>
      <c r="W15" s="229" t="s">
        <v>464</v>
      </c>
      <c r="X15" s="230" t="s">
        <v>570</v>
      </c>
      <c r="Z15" s="218">
        <v>13</v>
      </c>
      <c r="AA15" s="229" t="s">
        <v>472</v>
      </c>
      <c r="AB15" s="230" t="s">
        <v>475</v>
      </c>
      <c r="AC15" s="240" t="s">
        <v>466</v>
      </c>
      <c r="AD15" s="241" t="s">
        <v>570</v>
      </c>
      <c r="AE15" s="229" t="s">
        <v>468</v>
      </c>
      <c r="AF15" s="230" t="s">
        <v>471</v>
      </c>
      <c r="AG15" s="229" t="s">
        <v>420</v>
      </c>
      <c r="AH15" s="230" t="s">
        <v>415</v>
      </c>
    </row>
    <row r="16" spans="1:34" ht="11.25" thickBot="1">
      <c r="A16" s="217"/>
      <c r="B16" s="217"/>
      <c r="C16" s="217"/>
      <c r="D16" s="217"/>
      <c r="E16" s="217"/>
      <c r="F16" s="217"/>
      <c r="G16" s="217"/>
      <c r="H16" s="217"/>
      <c r="I16" s="217"/>
      <c r="J16" s="236">
        <v>14</v>
      </c>
      <c r="K16" s="237">
        <v>2</v>
      </c>
      <c r="L16" s="238">
        <v>3</v>
      </c>
      <c r="M16" s="217"/>
      <c r="N16" s="237" t="s">
        <v>35</v>
      </c>
      <c r="O16" s="238" t="s">
        <v>36</v>
      </c>
      <c r="Q16" s="237" t="s">
        <v>398</v>
      </c>
      <c r="R16" s="238" t="s">
        <v>96</v>
      </c>
      <c r="T16" s="237" t="s">
        <v>463</v>
      </c>
      <c r="U16" s="238" t="s">
        <v>100</v>
      </c>
      <c r="W16" s="237" t="s">
        <v>466</v>
      </c>
      <c r="X16" s="238" t="s">
        <v>467</v>
      </c>
      <c r="Z16" s="218">
        <v>14</v>
      </c>
      <c r="AA16" s="229" t="s">
        <v>100</v>
      </c>
      <c r="AB16" s="230" t="s">
        <v>94</v>
      </c>
      <c r="AC16" s="229" t="s">
        <v>36</v>
      </c>
      <c r="AD16" s="230" t="s">
        <v>99</v>
      </c>
      <c r="AE16" s="229" t="s">
        <v>96</v>
      </c>
      <c r="AF16" s="230" t="s">
        <v>97</v>
      </c>
      <c r="AG16" s="240" t="s">
        <v>461</v>
      </c>
      <c r="AH16" s="241" t="s">
        <v>404</v>
      </c>
    </row>
    <row r="17" spans="1:34" ht="11.25" thickBot="1">
      <c r="A17" s="217"/>
      <c r="B17" s="217"/>
      <c r="C17" s="217"/>
      <c r="D17" s="217"/>
      <c r="E17" s="217"/>
      <c r="F17" s="217"/>
      <c r="G17" s="217"/>
      <c r="H17" s="217"/>
      <c r="I17" s="217"/>
      <c r="J17" s="239">
        <v>15</v>
      </c>
      <c r="K17" s="240">
        <v>4</v>
      </c>
      <c r="L17" s="241">
        <v>5</v>
      </c>
      <c r="M17" s="217"/>
      <c r="N17" s="240" t="s">
        <v>37</v>
      </c>
      <c r="O17" s="241" t="s">
        <v>99</v>
      </c>
      <c r="Q17" s="240" t="s">
        <v>95</v>
      </c>
      <c r="R17" s="241" t="s">
        <v>97</v>
      </c>
      <c r="T17" s="240" t="s">
        <v>98</v>
      </c>
      <c r="U17" s="241" t="s">
        <v>94</v>
      </c>
      <c r="W17" s="240" t="s">
        <v>465</v>
      </c>
      <c r="X17" s="241" t="s">
        <v>561</v>
      </c>
      <c r="Z17" s="218">
        <v>15</v>
      </c>
      <c r="AA17" s="237" t="s">
        <v>462</v>
      </c>
      <c r="AB17" s="238" t="s">
        <v>98</v>
      </c>
      <c r="AC17" s="237" t="s">
        <v>451</v>
      </c>
      <c r="AD17" s="238" t="s">
        <v>37</v>
      </c>
      <c r="AE17" s="237" t="s">
        <v>397</v>
      </c>
      <c r="AF17" s="238" t="s">
        <v>95</v>
      </c>
      <c r="AG17" s="240" t="s">
        <v>454</v>
      </c>
      <c r="AH17" s="241" t="s">
        <v>564</v>
      </c>
    </row>
    <row r="18" spans="1:34" ht="11.25" thickBot="1">
      <c r="A18" s="217"/>
      <c r="B18" s="217"/>
      <c r="C18" s="217"/>
      <c r="D18" s="217"/>
      <c r="E18" s="217"/>
      <c r="F18" s="217"/>
      <c r="G18" s="217"/>
      <c r="H18" s="217"/>
      <c r="I18" s="217"/>
      <c r="J18" s="217"/>
      <c r="K18" s="217"/>
      <c r="L18" s="217"/>
      <c r="M18" s="217"/>
      <c r="Z18" s="218">
        <v>16</v>
      </c>
      <c r="AA18" s="240" t="s">
        <v>463</v>
      </c>
      <c r="AB18" s="241" t="s">
        <v>109</v>
      </c>
      <c r="AC18" s="240" t="s">
        <v>35</v>
      </c>
      <c r="AD18" s="241" t="s">
        <v>106</v>
      </c>
      <c r="AE18" s="240" t="s">
        <v>398</v>
      </c>
      <c r="AF18" s="241" t="s">
        <v>108</v>
      </c>
      <c r="AG18" s="229" t="s">
        <v>453</v>
      </c>
      <c r="AH18" s="230" t="s">
        <v>458</v>
      </c>
    </row>
    <row r="19" spans="1:34" ht="11.25" thickBot="1">
      <c r="A19" s="217"/>
      <c r="B19" s="217"/>
      <c r="C19" s="217"/>
      <c r="D19" s="217"/>
      <c r="E19" s="217"/>
      <c r="F19" s="217"/>
      <c r="G19" s="217"/>
      <c r="H19" s="217"/>
      <c r="I19" s="217"/>
      <c r="J19" s="217"/>
      <c r="K19" s="217"/>
      <c r="L19" s="217"/>
      <c r="Z19" s="218">
        <v>17</v>
      </c>
      <c r="AA19" s="231" t="s">
        <v>464</v>
      </c>
      <c r="AB19" s="232" t="s">
        <v>561</v>
      </c>
      <c r="AC19" s="237" t="s">
        <v>470</v>
      </c>
      <c r="AD19" s="238" t="s">
        <v>469</v>
      </c>
      <c r="AE19" s="237" t="s">
        <v>474</v>
      </c>
      <c r="AF19" s="238" t="s">
        <v>473</v>
      </c>
      <c r="AG19" s="229" t="s">
        <v>405</v>
      </c>
      <c r="AH19" s="230" t="s">
        <v>406</v>
      </c>
    </row>
    <row r="20" spans="1:34" ht="11.25" thickBot="1">
      <c r="A20" s="217"/>
      <c r="B20" s="219"/>
      <c r="C20" s="220" t="s">
        <v>429</v>
      </c>
      <c r="D20" s="221" t="s">
        <v>430</v>
      </c>
      <c r="E20" s="220" t="s">
        <v>431</v>
      </c>
      <c r="F20" s="221" t="s">
        <v>432</v>
      </c>
      <c r="G20" s="220" t="s">
        <v>621</v>
      </c>
      <c r="H20" s="217"/>
      <c r="I20" s="222" t="s">
        <v>623</v>
      </c>
      <c r="J20" s="223" t="s">
        <v>624</v>
      </c>
      <c r="K20" s="224" t="s">
        <v>625</v>
      </c>
      <c r="L20" s="217"/>
      <c r="Z20" s="218">
        <v>18</v>
      </c>
      <c r="AA20" s="237" t="s">
        <v>467</v>
      </c>
      <c r="AB20" s="238" t="s">
        <v>570</v>
      </c>
      <c r="AC20" s="237" t="s">
        <v>471</v>
      </c>
      <c r="AD20" s="238" t="s">
        <v>562</v>
      </c>
      <c r="AE20" s="237" t="s">
        <v>475</v>
      </c>
      <c r="AF20" s="238" t="s">
        <v>563</v>
      </c>
      <c r="AG20" s="240" t="s">
        <v>400</v>
      </c>
      <c r="AH20" s="241" t="s">
        <v>399</v>
      </c>
    </row>
    <row r="21" spans="1:34">
      <c r="A21" s="217"/>
      <c r="B21" s="225" t="s">
        <v>429</v>
      </c>
      <c r="C21" s="226"/>
      <c r="D21" s="227">
        <v>1</v>
      </c>
      <c r="E21" s="227">
        <v>6</v>
      </c>
      <c r="F21" s="227">
        <v>9</v>
      </c>
      <c r="G21" s="227">
        <v>3</v>
      </c>
      <c r="H21" s="217"/>
      <c r="I21" s="242">
        <v>1</v>
      </c>
      <c r="J21" s="231">
        <v>1</v>
      </c>
      <c r="K21" s="232">
        <v>2</v>
      </c>
      <c r="L21" s="217"/>
      <c r="N21" s="231" t="s">
        <v>468</v>
      </c>
      <c r="O21" s="232" t="s">
        <v>470</v>
      </c>
      <c r="Q21" s="231" t="s">
        <v>472</v>
      </c>
      <c r="R21" s="232" t="s">
        <v>474</v>
      </c>
      <c r="T21" s="231" t="s">
        <v>453</v>
      </c>
      <c r="U21" s="232" t="s">
        <v>457</v>
      </c>
      <c r="Z21" s="218">
        <v>19</v>
      </c>
      <c r="AA21" s="243" t="s">
        <v>466</v>
      </c>
      <c r="AB21" s="244" t="s">
        <v>465</v>
      </c>
      <c r="AC21" s="231" t="s">
        <v>397</v>
      </c>
      <c r="AD21" s="232" t="s">
        <v>97</v>
      </c>
      <c r="AE21" s="231" t="s">
        <v>462</v>
      </c>
      <c r="AF21" s="232" t="s">
        <v>94</v>
      </c>
      <c r="AG21" s="237" t="s">
        <v>457</v>
      </c>
      <c r="AH21" s="238" t="s">
        <v>454</v>
      </c>
    </row>
    <row r="22" spans="1:34">
      <c r="A22" s="217"/>
      <c r="B22" s="233" t="s">
        <v>430</v>
      </c>
      <c r="C22" s="234"/>
      <c r="D22" s="235"/>
      <c r="E22" s="235">
        <v>4</v>
      </c>
      <c r="F22" s="235">
        <v>7</v>
      </c>
      <c r="G22" s="235">
        <v>10</v>
      </c>
      <c r="H22" s="217"/>
      <c r="I22" s="236">
        <v>2</v>
      </c>
      <c r="J22" s="237">
        <v>3</v>
      </c>
      <c r="K22" s="238">
        <v>4</v>
      </c>
      <c r="L22" s="217"/>
      <c r="N22" s="237" t="s">
        <v>471</v>
      </c>
      <c r="O22" s="238" t="s">
        <v>469</v>
      </c>
      <c r="Q22" s="237" t="s">
        <v>475</v>
      </c>
      <c r="R22" s="238" t="s">
        <v>473</v>
      </c>
      <c r="T22" s="237" t="s">
        <v>458</v>
      </c>
      <c r="U22" s="238" t="s">
        <v>454</v>
      </c>
      <c r="Z22" s="218">
        <v>20</v>
      </c>
      <c r="AA22" s="231" t="s">
        <v>451</v>
      </c>
      <c r="AB22" s="232" t="s">
        <v>99</v>
      </c>
      <c r="AC22" s="237" t="s">
        <v>96</v>
      </c>
      <c r="AD22" s="238" t="s">
        <v>108</v>
      </c>
      <c r="AE22" s="237" t="s">
        <v>100</v>
      </c>
      <c r="AF22" s="238" t="s">
        <v>109</v>
      </c>
      <c r="AG22" s="237" t="s">
        <v>458</v>
      </c>
      <c r="AH22" s="238" t="s">
        <v>564</v>
      </c>
    </row>
    <row r="23" spans="1:34" ht="11.25" thickBot="1">
      <c r="A23" s="217"/>
      <c r="B23" s="233" t="s">
        <v>431</v>
      </c>
      <c r="C23" s="234"/>
      <c r="D23" s="235"/>
      <c r="E23" s="235"/>
      <c r="F23" s="235">
        <v>2</v>
      </c>
      <c r="G23" s="235">
        <v>8</v>
      </c>
      <c r="H23" s="217"/>
      <c r="I23" s="236">
        <v>3</v>
      </c>
      <c r="J23" s="237">
        <v>1</v>
      </c>
      <c r="K23" s="238">
        <v>5</v>
      </c>
      <c r="L23" s="217"/>
      <c r="N23" s="237" t="s">
        <v>468</v>
      </c>
      <c r="O23" s="238" t="s">
        <v>562</v>
      </c>
      <c r="Q23" s="237" t="s">
        <v>472</v>
      </c>
      <c r="R23" s="238" t="s">
        <v>563</v>
      </c>
      <c r="T23" s="237" t="s">
        <v>453</v>
      </c>
      <c r="U23" s="238" t="s">
        <v>564</v>
      </c>
      <c r="Z23" s="218">
        <v>21</v>
      </c>
      <c r="AA23" s="237" t="s">
        <v>36</v>
      </c>
      <c r="AB23" s="238" t="s">
        <v>106</v>
      </c>
      <c r="AC23" s="243" t="s">
        <v>398</v>
      </c>
      <c r="AD23" s="244" t="s">
        <v>95</v>
      </c>
      <c r="AE23" s="243" t="s">
        <v>463</v>
      </c>
      <c r="AF23" s="244" t="s">
        <v>98</v>
      </c>
      <c r="AG23" s="231" t="s">
        <v>455</v>
      </c>
      <c r="AH23" s="232" t="s">
        <v>456</v>
      </c>
    </row>
    <row r="24" spans="1:34" ht="11.25" thickBot="1">
      <c r="A24" s="217"/>
      <c r="B24" s="233" t="s">
        <v>432</v>
      </c>
      <c r="C24" s="234"/>
      <c r="D24" s="235"/>
      <c r="E24" s="235"/>
      <c r="F24" s="235"/>
      <c r="G24" s="235">
        <v>5</v>
      </c>
      <c r="H24" s="217"/>
      <c r="I24" s="236">
        <v>4</v>
      </c>
      <c r="J24" s="237">
        <v>2</v>
      </c>
      <c r="K24" s="238">
        <v>3</v>
      </c>
      <c r="L24" s="217"/>
      <c r="N24" s="237" t="s">
        <v>470</v>
      </c>
      <c r="O24" s="238" t="s">
        <v>471</v>
      </c>
      <c r="Q24" s="237" t="s">
        <v>474</v>
      </c>
      <c r="R24" s="238" t="s">
        <v>475</v>
      </c>
      <c r="T24" s="237" t="s">
        <v>457</v>
      </c>
      <c r="U24" s="238" t="s">
        <v>458</v>
      </c>
      <c r="Z24" s="218">
        <v>22</v>
      </c>
      <c r="AA24" s="243" t="s">
        <v>35</v>
      </c>
      <c r="AB24" s="244" t="s">
        <v>37</v>
      </c>
      <c r="AC24" s="237" t="s">
        <v>472</v>
      </c>
      <c r="AD24" s="238" t="s">
        <v>473</v>
      </c>
      <c r="AE24" s="229" t="s">
        <v>464</v>
      </c>
      <c r="AF24" s="230" t="s">
        <v>570</v>
      </c>
      <c r="AG24" s="246" t="s">
        <v>459</v>
      </c>
      <c r="AH24" s="247" t="s">
        <v>460</v>
      </c>
    </row>
    <row r="25" spans="1:34" ht="11.25" thickBot="1">
      <c r="A25" s="217"/>
      <c r="B25" s="233" t="s">
        <v>621</v>
      </c>
      <c r="C25" s="234"/>
      <c r="D25" s="235"/>
      <c r="E25" s="235"/>
      <c r="F25" s="235"/>
      <c r="G25" s="235"/>
      <c r="H25" s="217"/>
      <c r="I25" s="239">
        <v>5</v>
      </c>
      <c r="J25" s="240">
        <v>4</v>
      </c>
      <c r="K25" s="241">
        <v>5</v>
      </c>
      <c r="L25" s="217"/>
      <c r="N25" s="240" t="s">
        <v>469</v>
      </c>
      <c r="O25" s="241" t="s">
        <v>562</v>
      </c>
      <c r="Q25" s="240" t="s">
        <v>473</v>
      </c>
      <c r="R25" s="241" t="s">
        <v>563</v>
      </c>
      <c r="T25" s="240" t="s">
        <v>454</v>
      </c>
      <c r="U25" s="241" t="s">
        <v>564</v>
      </c>
      <c r="Z25" s="218">
        <v>23</v>
      </c>
      <c r="AA25" s="237" t="s">
        <v>468</v>
      </c>
      <c r="AB25" s="238" t="s">
        <v>469</v>
      </c>
      <c r="AC25" s="240" t="s">
        <v>474</v>
      </c>
      <c r="AD25" s="241" t="s">
        <v>563</v>
      </c>
      <c r="AE25" s="237" t="s">
        <v>466</v>
      </c>
      <c r="AF25" s="238" t="s">
        <v>467</v>
      </c>
      <c r="AG25" s="231" t="s">
        <v>420</v>
      </c>
      <c r="AH25" s="232" t="s">
        <v>404</v>
      </c>
    </row>
    <row r="26" spans="1:34" ht="11.25" thickBot="1">
      <c r="A26" s="217"/>
      <c r="B26" s="217"/>
      <c r="C26" s="217"/>
      <c r="D26" s="217"/>
      <c r="E26" s="217"/>
      <c r="F26" s="217"/>
      <c r="G26" s="217"/>
      <c r="H26" s="217"/>
      <c r="I26" s="228">
        <v>6</v>
      </c>
      <c r="J26" s="229">
        <v>1</v>
      </c>
      <c r="K26" s="230">
        <v>3</v>
      </c>
      <c r="L26" s="217"/>
      <c r="N26" s="229" t="s">
        <v>468</v>
      </c>
      <c r="O26" s="230" t="s">
        <v>471</v>
      </c>
      <c r="Q26" s="229" t="s">
        <v>472</v>
      </c>
      <c r="R26" s="230" t="s">
        <v>475</v>
      </c>
      <c r="T26" s="229" t="s">
        <v>453</v>
      </c>
      <c r="U26" s="230" t="s">
        <v>458</v>
      </c>
      <c r="Z26" s="218">
        <v>24</v>
      </c>
      <c r="AA26" s="240" t="s">
        <v>470</v>
      </c>
      <c r="AB26" s="241" t="s">
        <v>562</v>
      </c>
      <c r="AC26" s="229" t="s">
        <v>462</v>
      </c>
      <c r="AD26" s="230" t="s">
        <v>109</v>
      </c>
      <c r="AE26" s="240" t="s">
        <v>465</v>
      </c>
      <c r="AF26" s="241" t="s">
        <v>561</v>
      </c>
      <c r="AG26" s="246" t="s">
        <v>461</v>
      </c>
      <c r="AH26" s="247" t="s">
        <v>415</v>
      </c>
    </row>
    <row r="27" spans="1:34">
      <c r="A27" s="217"/>
      <c r="B27" s="217"/>
      <c r="C27" s="217"/>
      <c r="D27" s="217"/>
      <c r="E27" s="217"/>
      <c r="F27" s="217"/>
      <c r="G27" s="217"/>
      <c r="H27" s="217"/>
      <c r="I27" s="236">
        <v>7</v>
      </c>
      <c r="J27" s="237">
        <v>2</v>
      </c>
      <c r="K27" s="238">
        <v>4</v>
      </c>
      <c r="L27" s="217"/>
      <c r="N27" s="237" t="s">
        <v>470</v>
      </c>
      <c r="O27" s="238" t="s">
        <v>469</v>
      </c>
      <c r="Q27" s="237" t="s">
        <v>474</v>
      </c>
      <c r="R27" s="238" t="s">
        <v>473</v>
      </c>
      <c r="T27" s="237" t="s">
        <v>457</v>
      </c>
      <c r="U27" s="238" t="s">
        <v>454</v>
      </c>
      <c r="Z27" s="218">
        <v>25</v>
      </c>
      <c r="AA27" s="229" t="s">
        <v>397</v>
      </c>
      <c r="AB27" s="230" t="s">
        <v>108</v>
      </c>
      <c r="AC27" s="237" t="s">
        <v>463</v>
      </c>
      <c r="AD27" s="238" t="s">
        <v>100</v>
      </c>
      <c r="AE27" s="229" t="s">
        <v>451</v>
      </c>
      <c r="AF27" s="230" t="s">
        <v>106</v>
      </c>
      <c r="AG27" s="231" t="s">
        <v>405</v>
      </c>
      <c r="AH27" s="232" t="s">
        <v>399</v>
      </c>
    </row>
    <row r="28" spans="1:34" ht="11.25" thickBot="1">
      <c r="A28" s="217"/>
      <c r="B28" s="217"/>
      <c r="C28" s="217"/>
      <c r="D28" s="217"/>
      <c r="E28" s="217"/>
      <c r="F28" s="217"/>
      <c r="G28" s="217"/>
      <c r="H28" s="217"/>
      <c r="I28" s="236">
        <v>8</v>
      </c>
      <c r="J28" s="237">
        <v>3</v>
      </c>
      <c r="K28" s="238">
        <v>5</v>
      </c>
      <c r="L28" s="217"/>
      <c r="N28" s="237" t="s">
        <v>471</v>
      </c>
      <c r="O28" s="238" t="s">
        <v>562</v>
      </c>
      <c r="Q28" s="237" t="s">
        <v>475</v>
      </c>
      <c r="R28" s="238" t="s">
        <v>563</v>
      </c>
      <c r="T28" s="237" t="s">
        <v>458</v>
      </c>
      <c r="U28" s="238" t="s">
        <v>564</v>
      </c>
      <c r="Z28" s="218">
        <v>26</v>
      </c>
      <c r="AA28" s="237" t="s">
        <v>398</v>
      </c>
      <c r="AB28" s="238" t="s">
        <v>96</v>
      </c>
      <c r="AC28" s="240" t="s">
        <v>98</v>
      </c>
      <c r="AD28" s="241" t="s">
        <v>94</v>
      </c>
      <c r="AE28" s="237" t="s">
        <v>35</v>
      </c>
      <c r="AF28" s="238" t="s">
        <v>36</v>
      </c>
      <c r="AG28" s="246" t="s">
        <v>400</v>
      </c>
      <c r="AH28" s="247" t="s">
        <v>406</v>
      </c>
    </row>
    <row r="29" spans="1:34" ht="11.25" thickBot="1">
      <c r="A29" s="217"/>
      <c r="B29" s="217"/>
      <c r="C29" s="217"/>
      <c r="D29" s="217"/>
      <c r="E29" s="217"/>
      <c r="F29" s="217"/>
      <c r="G29" s="217"/>
      <c r="H29" s="217"/>
      <c r="I29" s="236">
        <v>9</v>
      </c>
      <c r="J29" s="237">
        <v>1</v>
      </c>
      <c r="K29" s="238">
        <v>4</v>
      </c>
      <c r="L29" s="217"/>
      <c r="N29" s="237" t="s">
        <v>468</v>
      </c>
      <c r="O29" s="238" t="s">
        <v>469</v>
      </c>
      <c r="Q29" s="237" t="s">
        <v>472</v>
      </c>
      <c r="R29" s="238" t="s">
        <v>473</v>
      </c>
      <c r="T29" s="237" t="s">
        <v>453</v>
      </c>
      <c r="U29" s="238" t="s">
        <v>454</v>
      </c>
      <c r="Z29" s="218">
        <v>27</v>
      </c>
      <c r="AA29" s="240" t="s">
        <v>95</v>
      </c>
      <c r="AB29" s="241" t="s">
        <v>97</v>
      </c>
      <c r="AE29" s="240" t="s">
        <v>37</v>
      </c>
      <c r="AF29" s="241" t="s">
        <v>99</v>
      </c>
      <c r="AG29" s="237" t="s">
        <v>453</v>
      </c>
      <c r="AH29" s="238" t="s">
        <v>454</v>
      </c>
    </row>
    <row r="30" spans="1:34" ht="11.25" thickBot="1">
      <c r="A30" s="217"/>
      <c r="B30" s="217"/>
      <c r="C30" s="217"/>
      <c r="D30" s="217"/>
      <c r="E30" s="217"/>
      <c r="F30" s="217"/>
      <c r="G30" s="217"/>
      <c r="H30" s="217"/>
      <c r="I30" s="239">
        <v>10</v>
      </c>
      <c r="J30" s="240">
        <v>2</v>
      </c>
      <c r="K30" s="241">
        <v>5</v>
      </c>
      <c r="L30" s="217"/>
      <c r="N30" s="240" t="s">
        <v>470</v>
      </c>
      <c r="O30" s="241" t="s">
        <v>562</v>
      </c>
      <c r="Q30" s="240" t="s">
        <v>474</v>
      </c>
      <c r="R30" s="241" t="s">
        <v>563</v>
      </c>
      <c r="T30" s="240" t="s">
        <v>457</v>
      </c>
      <c r="U30" s="241" t="s">
        <v>564</v>
      </c>
      <c r="Z30" s="218">
        <v>28</v>
      </c>
      <c r="AG30" s="240" t="s">
        <v>457</v>
      </c>
      <c r="AH30" s="241" t="s">
        <v>564</v>
      </c>
    </row>
    <row r="31" spans="1:34">
      <c r="A31" s="217"/>
      <c r="B31" s="217"/>
      <c r="C31" s="217"/>
      <c r="D31" s="217"/>
      <c r="E31" s="217"/>
      <c r="F31" s="217"/>
      <c r="G31" s="217"/>
      <c r="H31" s="217"/>
      <c r="I31" s="217"/>
      <c r="J31" s="217"/>
      <c r="K31" s="217"/>
      <c r="L31" s="217"/>
    </row>
    <row r="32" spans="1:34">
      <c r="A32" s="217"/>
      <c r="B32" s="217"/>
      <c r="C32" s="217"/>
      <c r="D32" s="217"/>
      <c r="E32" s="217"/>
      <c r="F32" s="217"/>
      <c r="G32" s="217"/>
      <c r="H32" s="217"/>
      <c r="I32" s="217"/>
      <c r="J32" s="217"/>
      <c r="K32" s="217"/>
      <c r="L32" s="217"/>
    </row>
    <row r="33" spans="1:21" ht="11.25" thickBot="1">
      <c r="A33" s="217"/>
      <c r="B33" s="217"/>
      <c r="C33" s="217"/>
      <c r="D33" s="217"/>
      <c r="E33" s="217"/>
      <c r="F33" s="217"/>
      <c r="G33" s="217"/>
      <c r="H33" s="217"/>
      <c r="I33" s="217"/>
      <c r="J33" s="217"/>
      <c r="K33" s="217"/>
      <c r="L33" s="217"/>
    </row>
    <row r="34" spans="1:21" ht="11.25" thickBot="1">
      <c r="A34" s="217"/>
      <c r="B34" s="219"/>
      <c r="C34" s="220" t="s">
        <v>429</v>
      </c>
      <c r="D34" s="221" t="s">
        <v>430</v>
      </c>
      <c r="E34" s="220" t="s">
        <v>431</v>
      </c>
      <c r="F34" s="221" t="s">
        <v>432</v>
      </c>
      <c r="G34" s="217"/>
      <c r="H34" s="217"/>
      <c r="I34" s="222" t="s">
        <v>623</v>
      </c>
      <c r="J34" s="223" t="s">
        <v>624</v>
      </c>
      <c r="K34" s="224" t="s">
        <v>625</v>
      </c>
      <c r="L34" s="217"/>
    </row>
    <row r="35" spans="1:21">
      <c r="A35" s="217"/>
      <c r="B35" s="225" t="s">
        <v>429</v>
      </c>
      <c r="C35" s="226"/>
      <c r="D35" s="227">
        <v>1</v>
      </c>
      <c r="E35" s="227">
        <v>3</v>
      </c>
      <c r="F35" s="227">
        <v>5</v>
      </c>
      <c r="G35" s="217"/>
      <c r="H35" s="217"/>
      <c r="I35" s="242">
        <v>1</v>
      </c>
      <c r="J35" s="231">
        <v>1</v>
      </c>
      <c r="K35" s="232">
        <v>2</v>
      </c>
      <c r="L35" s="217"/>
      <c r="N35" s="231" t="s">
        <v>455</v>
      </c>
      <c r="O35" s="232" t="s">
        <v>459</v>
      </c>
      <c r="Q35" s="231" t="s">
        <v>420</v>
      </c>
      <c r="R35" s="232" t="s">
        <v>461</v>
      </c>
      <c r="T35" s="231" t="s">
        <v>405</v>
      </c>
      <c r="U35" s="232" t="s">
        <v>400</v>
      </c>
    </row>
    <row r="36" spans="1:21" ht="11.25" thickBot="1">
      <c r="A36" s="217"/>
      <c r="B36" s="233" t="s">
        <v>430</v>
      </c>
      <c r="C36" s="234"/>
      <c r="D36" s="235"/>
      <c r="E36" s="235">
        <v>6</v>
      </c>
      <c r="F36" s="235">
        <v>4</v>
      </c>
      <c r="G36" s="217"/>
      <c r="H36" s="217"/>
      <c r="I36" s="245">
        <v>2</v>
      </c>
      <c r="J36" s="243">
        <v>3</v>
      </c>
      <c r="K36" s="244">
        <v>4</v>
      </c>
      <c r="L36" s="217"/>
      <c r="N36" s="243" t="s">
        <v>460</v>
      </c>
      <c r="O36" s="244" t="s">
        <v>456</v>
      </c>
      <c r="Q36" s="243" t="s">
        <v>415</v>
      </c>
      <c r="R36" s="244" t="s">
        <v>404</v>
      </c>
      <c r="T36" s="243" t="s">
        <v>406</v>
      </c>
      <c r="U36" s="244" t="s">
        <v>399</v>
      </c>
    </row>
    <row r="37" spans="1:21">
      <c r="A37" s="217"/>
      <c r="B37" s="233" t="s">
        <v>431</v>
      </c>
      <c r="C37" s="234"/>
      <c r="D37" s="235"/>
      <c r="E37" s="235"/>
      <c r="F37" s="235">
        <v>2</v>
      </c>
      <c r="G37" s="217"/>
      <c r="H37" s="217"/>
      <c r="I37" s="228">
        <v>3</v>
      </c>
      <c r="J37" s="229">
        <v>1</v>
      </c>
      <c r="K37" s="230">
        <v>3</v>
      </c>
      <c r="L37" s="217"/>
      <c r="N37" s="229" t="s">
        <v>455</v>
      </c>
      <c r="O37" s="230" t="s">
        <v>460</v>
      </c>
      <c r="Q37" s="229" t="s">
        <v>420</v>
      </c>
      <c r="R37" s="230" t="s">
        <v>415</v>
      </c>
      <c r="T37" s="229" t="s">
        <v>405</v>
      </c>
      <c r="U37" s="230" t="s">
        <v>406</v>
      </c>
    </row>
    <row r="38" spans="1:21" ht="11.25" thickBot="1">
      <c r="A38" s="217"/>
      <c r="B38" s="233" t="s">
        <v>432</v>
      </c>
      <c r="C38" s="234"/>
      <c r="D38" s="235"/>
      <c r="E38" s="235"/>
      <c r="F38" s="235"/>
      <c r="G38" s="217"/>
      <c r="H38" s="217"/>
      <c r="I38" s="239">
        <v>4</v>
      </c>
      <c r="J38" s="240">
        <v>2</v>
      </c>
      <c r="K38" s="241">
        <v>4</v>
      </c>
      <c r="L38" s="217"/>
      <c r="N38" s="240" t="s">
        <v>459</v>
      </c>
      <c r="O38" s="241" t="s">
        <v>456</v>
      </c>
      <c r="Q38" s="240" t="s">
        <v>461</v>
      </c>
      <c r="R38" s="241" t="s">
        <v>404</v>
      </c>
      <c r="T38" s="240" t="s">
        <v>400</v>
      </c>
      <c r="U38" s="241" t="s">
        <v>399</v>
      </c>
    </row>
    <row r="39" spans="1:21">
      <c r="A39" s="217"/>
      <c r="B39" s="217"/>
      <c r="C39" s="217"/>
      <c r="D39" s="217"/>
      <c r="E39" s="217"/>
      <c r="F39" s="217"/>
      <c r="G39" s="217"/>
      <c r="H39" s="217"/>
      <c r="I39" s="242">
        <v>5</v>
      </c>
      <c r="J39" s="231">
        <v>1</v>
      </c>
      <c r="K39" s="232">
        <v>4</v>
      </c>
      <c r="L39" s="217"/>
      <c r="N39" s="231" t="s">
        <v>455</v>
      </c>
      <c r="O39" s="232" t="s">
        <v>456</v>
      </c>
      <c r="Q39" s="231" t="s">
        <v>420</v>
      </c>
      <c r="R39" s="232" t="s">
        <v>404</v>
      </c>
      <c r="T39" s="231" t="s">
        <v>405</v>
      </c>
      <c r="U39" s="232" t="s">
        <v>399</v>
      </c>
    </row>
    <row r="40" spans="1:21" ht="11.25" thickBot="1">
      <c r="A40" s="217"/>
      <c r="B40" s="217"/>
      <c r="C40" s="217"/>
      <c r="D40" s="217"/>
      <c r="E40" s="217"/>
      <c r="F40" s="217"/>
      <c r="G40" s="217"/>
      <c r="H40" s="217"/>
      <c r="I40" s="248">
        <v>6</v>
      </c>
      <c r="J40" s="246">
        <v>2</v>
      </c>
      <c r="K40" s="247">
        <v>3</v>
      </c>
      <c r="L40" s="217"/>
      <c r="N40" s="246" t="s">
        <v>459</v>
      </c>
      <c r="O40" s="247" t="s">
        <v>460</v>
      </c>
      <c r="Q40" s="246" t="s">
        <v>461</v>
      </c>
      <c r="R40" s="247" t="s">
        <v>415</v>
      </c>
      <c r="T40" s="246" t="s">
        <v>400</v>
      </c>
      <c r="U40" s="247" t="s">
        <v>406</v>
      </c>
    </row>
    <row r="41" spans="1:21">
      <c r="A41" s="217"/>
      <c r="B41" s="217"/>
      <c r="C41" s="217"/>
      <c r="D41" s="217"/>
      <c r="E41" s="217"/>
      <c r="F41" s="217"/>
      <c r="G41" s="217"/>
      <c r="H41" s="217"/>
      <c r="I41" s="217"/>
      <c r="J41" s="217"/>
      <c r="K41" s="217"/>
      <c r="L41" s="217"/>
    </row>
    <row r="42" spans="1:21">
      <c r="A42" s="217"/>
      <c r="B42" s="217"/>
      <c r="C42" s="217"/>
      <c r="D42" s="217"/>
      <c r="E42" s="217"/>
      <c r="F42" s="217"/>
      <c r="G42" s="217"/>
      <c r="H42" s="217"/>
      <c r="I42" s="217"/>
      <c r="J42" s="217"/>
      <c r="K42" s="217"/>
      <c r="L42" s="217"/>
    </row>
  </sheetData>
  <phoneticPr fontId="2"/>
  <pageMargins left="0.25" right="0.25" top="0.75" bottom="0.75" header="0.3" footer="0.3"/>
  <pageSetup paperSize="9" orientation="portrait" horizontalDpi="4294967293" r:id="rId1"/>
  <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C195B-086F-48D9-9CED-909BB74A4680}">
  <sheetPr>
    <tabColor theme="1" tint="0.499984740745262"/>
  </sheetPr>
  <dimension ref="A1:AF19"/>
  <sheetViews>
    <sheetView showGridLines="0" zoomScale="40" workbookViewId="0">
      <selection activeCell="AC41" sqref="AC41"/>
    </sheetView>
  </sheetViews>
  <sheetFormatPr defaultColWidth="9" defaultRowHeight="18.75"/>
  <cols>
    <col min="1" max="1" width="15.75" style="8" customWidth="1"/>
    <col min="2" max="2" width="4.625" style="8" customWidth="1"/>
    <col min="3" max="3" width="12.75" style="8" customWidth="1"/>
    <col min="4" max="4" width="10.625" style="8" customWidth="1"/>
    <col min="5" max="5" width="15.75" style="8" customWidth="1"/>
    <col min="6" max="6" width="4.625" style="8" customWidth="1"/>
    <col min="7" max="7" width="12.75" style="8" customWidth="1"/>
    <col min="8" max="8" width="10.625" style="8" customWidth="1"/>
    <col min="9" max="9" width="15.75" style="8" customWidth="1"/>
    <col min="10" max="10" width="4.625" style="8" customWidth="1"/>
    <col min="11" max="11" width="12.75" style="8" customWidth="1"/>
    <col min="12" max="12" width="10.625" style="8" customWidth="1"/>
    <col min="13" max="13" width="15.75" style="8" customWidth="1"/>
    <col min="14" max="14" width="4.625" style="8" customWidth="1"/>
    <col min="15" max="15" width="12.75" style="8" customWidth="1"/>
    <col min="16" max="16" width="10.625" style="8" customWidth="1"/>
    <col min="17" max="17" width="15.75" style="8" customWidth="1"/>
    <col min="18" max="18" width="4.625" style="8" customWidth="1"/>
    <col min="19" max="19" width="12.75" style="8" customWidth="1"/>
    <col min="20" max="20" width="10.625" style="8" customWidth="1"/>
    <col min="21" max="21" width="15.75" style="8" customWidth="1"/>
    <col min="22" max="22" width="4.625" style="8" customWidth="1"/>
    <col min="23" max="23" width="12.75" style="8" customWidth="1"/>
    <col min="24" max="24" width="10.625" style="8" customWidth="1"/>
    <col min="25" max="25" width="15.75" style="8" customWidth="1"/>
    <col min="26" max="26" width="4.625" style="8" customWidth="1"/>
    <col min="27" max="27" width="12.75" style="8" customWidth="1"/>
    <col min="28" max="28" width="10.625" style="8" customWidth="1"/>
    <col min="29" max="29" width="15.75" style="8" customWidth="1"/>
    <col min="30" max="30" width="4.625" style="8" customWidth="1"/>
    <col min="31" max="31" width="12.75" style="8" customWidth="1"/>
    <col min="32" max="32" width="10.625" style="8" customWidth="1"/>
    <col min="33" max="16384" width="9" style="8"/>
  </cols>
  <sheetData>
    <row r="1" spans="1:32" s="16" customFormat="1">
      <c r="A1" s="894" t="s">
        <v>56</v>
      </c>
      <c r="B1" s="894"/>
      <c r="C1" s="894"/>
      <c r="D1" s="21"/>
      <c r="E1" s="22">
        <v>1</v>
      </c>
      <c r="H1" s="21"/>
      <c r="I1" s="894"/>
      <c r="J1" s="894"/>
      <c r="K1" s="894"/>
      <c r="L1" s="21"/>
      <c r="P1" s="21"/>
      <c r="Q1" s="894"/>
      <c r="R1" s="894"/>
      <c r="S1" s="894"/>
      <c r="T1" s="21"/>
      <c r="X1" s="21"/>
      <c r="Y1" s="894"/>
      <c r="Z1" s="894"/>
      <c r="AA1" s="894"/>
      <c r="AB1" s="21"/>
      <c r="AF1" s="21"/>
    </row>
    <row r="2" spans="1:32" s="10" customFormat="1" ht="21.95" customHeight="1">
      <c r="A2" s="249" t="s">
        <v>43</v>
      </c>
      <c r="B2" s="250"/>
      <c r="C2" s="250"/>
      <c r="D2" s="250"/>
      <c r="E2" s="249"/>
      <c r="F2" s="250"/>
      <c r="G2" s="250"/>
      <c r="H2" s="250"/>
      <c r="I2" s="249" t="s">
        <v>44</v>
      </c>
      <c r="J2" s="250"/>
      <c r="K2" s="250"/>
      <c r="L2" s="250"/>
      <c r="M2" s="249"/>
      <c r="N2" s="250"/>
      <c r="O2" s="250"/>
      <c r="P2" s="250"/>
      <c r="Q2" s="249" t="s">
        <v>45</v>
      </c>
      <c r="R2" s="250"/>
      <c r="S2" s="250"/>
      <c r="T2" s="250"/>
      <c r="U2" s="249"/>
      <c r="V2" s="250"/>
      <c r="W2" s="250"/>
      <c r="X2" s="250"/>
      <c r="Y2" s="249" t="s">
        <v>591</v>
      </c>
      <c r="AC2" s="9"/>
    </row>
    <row r="3" spans="1:32" s="10" customFormat="1" ht="21.95" customHeight="1">
      <c r="A3" s="11" t="s">
        <v>57</v>
      </c>
      <c r="B3" s="10" t="str">
        <f>CONCATENATE("　第　　",$E$1,"　　試合")</f>
        <v>　第　　1　　試合</v>
      </c>
      <c r="I3" s="11" t="s">
        <v>57</v>
      </c>
      <c r="J3" s="10" t="str">
        <f>CONCATENATE("　第　　",$E$1,"　　試合")</f>
        <v>　第　　1　　試合</v>
      </c>
      <c r="Q3" s="11" t="s">
        <v>57</v>
      </c>
      <c r="R3" s="10" t="str">
        <f>CONCATENATE("　第　　",$E$1,"　　試合")</f>
        <v>　第　　1　　試合</v>
      </c>
      <c r="Y3" s="11" t="s">
        <v>57</v>
      </c>
      <c r="Z3" s="10" t="str">
        <f>CONCATENATE("　第　　",$E$1,"　　試合")</f>
        <v>　第　　1　　試合</v>
      </c>
    </row>
    <row r="4" spans="1:32" s="10" customFormat="1" ht="21.95" customHeight="1">
      <c r="A4" s="895" t="str">
        <f>進行表!C3</f>
        <v>アリーナ　西側</v>
      </c>
      <c r="B4" s="896"/>
      <c r="C4" s="896"/>
      <c r="D4" s="897"/>
      <c r="E4" s="895" t="str">
        <f>進行表!F3</f>
        <v>アリーナ　東側</v>
      </c>
      <c r="F4" s="896"/>
      <c r="G4" s="896"/>
      <c r="H4" s="897"/>
      <c r="I4" s="895" t="str">
        <f>進行表!J3</f>
        <v>アリーナ　西側</v>
      </c>
      <c r="J4" s="896"/>
      <c r="K4" s="896"/>
      <c r="L4" s="897"/>
      <c r="M4" s="895" t="str">
        <f>進行表!M3</f>
        <v>アリーナ　東側</v>
      </c>
      <c r="N4" s="896"/>
      <c r="O4" s="896"/>
      <c r="P4" s="897"/>
      <c r="Q4" s="895" t="str">
        <f>進行表!Q3</f>
        <v>アリーナ　西側</v>
      </c>
      <c r="R4" s="896"/>
      <c r="S4" s="896"/>
      <c r="T4" s="897"/>
      <c r="U4" s="895" t="str">
        <f>進行表!T3</f>
        <v>アリーナ　東側</v>
      </c>
      <c r="V4" s="896"/>
      <c r="W4" s="896"/>
      <c r="X4" s="897"/>
      <c r="Y4" s="895" t="str">
        <f>進行表!X3</f>
        <v>アリーナ　西側</v>
      </c>
      <c r="Z4" s="896"/>
      <c r="AA4" s="896"/>
      <c r="AB4" s="897"/>
      <c r="AC4" s="895" t="str">
        <f>進行表!AA3</f>
        <v>アリーナ　東側</v>
      </c>
      <c r="AD4" s="896"/>
      <c r="AE4" s="896"/>
      <c r="AF4" s="897"/>
    </row>
    <row r="5" spans="1:32" s="15" customFormat="1">
      <c r="A5" s="12" t="s">
        <v>5</v>
      </c>
      <c r="B5" s="13"/>
      <c r="C5" s="13"/>
      <c r="D5" s="14"/>
      <c r="E5" s="12" t="s">
        <v>5</v>
      </c>
      <c r="F5" s="13"/>
      <c r="G5" s="13"/>
      <c r="H5" s="14"/>
      <c r="I5" s="12" t="s">
        <v>5</v>
      </c>
      <c r="J5" s="13"/>
      <c r="K5" s="13"/>
      <c r="L5" s="14"/>
      <c r="M5" s="12" t="s">
        <v>5</v>
      </c>
      <c r="N5" s="13"/>
      <c r="O5" s="13"/>
      <c r="P5" s="14"/>
      <c r="Q5" s="12" t="s">
        <v>5</v>
      </c>
      <c r="R5" s="13"/>
      <c r="S5" s="13"/>
      <c r="T5" s="14"/>
      <c r="U5" s="12" t="s">
        <v>5</v>
      </c>
      <c r="V5" s="13"/>
      <c r="W5" s="13"/>
      <c r="X5" s="14"/>
      <c r="Y5" s="12" t="s">
        <v>5</v>
      </c>
      <c r="Z5" s="13"/>
      <c r="AA5" s="13"/>
      <c r="AB5" s="14"/>
      <c r="AC5" s="12" t="s">
        <v>5</v>
      </c>
      <c r="AD5" s="13"/>
      <c r="AE5" s="13"/>
      <c r="AF5" s="14"/>
    </row>
    <row r="6" spans="1:32" s="16" customFormat="1" ht="26.1" customHeight="1">
      <c r="A6" s="946" t="s">
        <v>668</v>
      </c>
      <c r="B6" s="947"/>
      <c r="C6" s="947"/>
      <c r="D6" s="948"/>
      <c r="E6" s="946" t="s">
        <v>669</v>
      </c>
      <c r="F6" s="947"/>
      <c r="G6" s="947"/>
      <c r="H6" s="948"/>
      <c r="I6" s="946" t="s">
        <v>668</v>
      </c>
      <c r="J6" s="947"/>
      <c r="K6" s="947"/>
      <c r="L6" s="948"/>
      <c r="M6" s="946" t="s">
        <v>670</v>
      </c>
      <c r="N6" s="947"/>
      <c r="O6" s="947"/>
      <c r="P6" s="948"/>
      <c r="Q6" s="946" t="s">
        <v>669</v>
      </c>
      <c r="R6" s="947"/>
      <c r="S6" s="947"/>
      <c r="T6" s="948"/>
      <c r="U6" s="946" t="s">
        <v>670</v>
      </c>
      <c r="V6" s="947"/>
      <c r="W6" s="947"/>
      <c r="X6" s="948"/>
      <c r="Y6" s="946" t="str">
        <f ca="1">IF(ISNUMBER($E$1),INDEX(INDIRECT(CONCATENATE($Y3,$Y2,1)),$E$1),"")</f>
        <v/>
      </c>
      <c r="Z6" s="947"/>
      <c r="AA6" s="947"/>
      <c r="AB6" s="948"/>
      <c r="AC6" s="946" t="str">
        <f ca="1">IF(ISNUMBER($E$1),INDEX(INDIRECT(CONCATENATE($Y3,$Y2,2)),$E$1),"")</f>
        <v/>
      </c>
      <c r="AD6" s="947"/>
      <c r="AE6" s="947"/>
      <c r="AF6" s="948"/>
    </row>
    <row r="7" spans="1:32" s="18" customFormat="1" ht="30" customHeight="1">
      <c r="A7" s="892" t="s">
        <v>51</v>
      </c>
      <c r="B7" s="17">
        <v>1</v>
      </c>
      <c r="C7" s="26"/>
      <c r="D7" s="28" t="s">
        <v>55</v>
      </c>
      <c r="E7" s="892" t="s">
        <v>51</v>
      </c>
      <c r="F7" s="17">
        <v>1</v>
      </c>
      <c r="G7" s="26"/>
      <c r="H7" s="28" t="s">
        <v>55</v>
      </c>
      <c r="I7" s="892" t="s">
        <v>51</v>
      </c>
      <c r="J7" s="17">
        <v>1</v>
      </c>
      <c r="K7" s="26"/>
      <c r="L7" s="28" t="s">
        <v>55</v>
      </c>
      <c r="M7" s="892" t="s">
        <v>51</v>
      </c>
      <c r="N7" s="17">
        <v>1</v>
      </c>
      <c r="O7" s="26"/>
      <c r="P7" s="28" t="s">
        <v>55</v>
      </c>
      <c r="Q7" s="892" t="s">
        <v>51</v>
      </c>
      <c r="R7" s="17">
        <v>1</v>
      </c>
      <c r="S7" s="26"/>
      <c r="T7" s="28" t="s">
        <v>55</v>
      </c>
      <c r="U7" s="892" t="s">
        <v>51</v>
      </c>
      <c r="V7" s="17">
        <v>1</v>
      </c>
      <c r="W7" s="26"/>
      <c r="X7" s="28" t="s">
        <v>55</v>
      </c>
      <c r="Y7" s="892" t="s">
        <v>51</v>
      </c>
      <c r="Z7" s="17">
        <v>2</v>
      </c>
      <c r="AA7" s="26"/>
      <c r="AB7" s="28" t="s">
        <v>55</v>
      </c>
      <c r="AC7" s="892" t="s">
        <v>51</v>
      </c>
      <c r="AD7" s="17">
        <v>2</v>
      </c>
      <c r="AE7" s="26"/>
      <c r="AF7" s="28" t="s">
        <v>55</v>
      </c>
    </row>
    <row r="8" spans="1:32" s="18" customFormat="1" ht="30" customHeight="1">
      <c r="A8" s="893"/>
      <c r="B8" s="19">
        <v>2</v>
      </c>
      <c r="C8" s="27"/>
      <c r="D8" s="23"/>
      <c r="E8" s="893"/>
      <c r="F8" s="19">
        <v>2</v>
      </c>
      <c r="G8" s="27"/>
      <c r="H8" s="23"/>
      <c r="I8" s="893"/>
      <c r="J8" s="19">
        <v>2</v>
      </c>
      <c r="K8" s="27"/>
      <c r="L8" s="23"/>
      <c r="M8" s="893"/>
      <c r="N8" s="19">
        <v>2</v>
      </c>
      <c r="O8" s="27"/>
      <c r="P8" s="23"/>
      <c r="Q8" s="893"/>
      <c r="R8" s="19">
        <v>2</v>
      </c>
      <c r="S8" s="27"/>
      <c r="T8" s="23"/>
      <c r="U8" s="893"/>
      <c r="V8" s="19">
        <v>2</v>
      </c>
      <c r="W8" s="27"/>
      <c r="X8" s="23"/>
      <c r="Y8" s="893"/>
      <c r="Z8" s="19">
        <v>2</v>
      </c>
      <c r="AA8" s="27"/>
      <c r="AB8" s="23"/>
      <c r="AC8" s="893"/>
      <c r="AD8" s="19">
        <v>2</v>
      </c>
      <c r="AE8" s="27"/>
      <c r="AF8" s="23"/>
    </row>
    <row r="9" spans="1:32" s="18" customFormat="1" ht="30" customHeight="1">
      <c r="A9" s="893"/>
      <c r="B9" s="19">
        <v>3</v>
      </c>
      <c r="C9" s="27"/>
      <c r="D9" s="23"/>
      <c r="E9" s="893"/>
      <c r="F9" s="19">
        <v>3</v>
      </c>
      <c r="G9" s="27"/>
      <c r="H9" s="23"/>
      <c r="I9" s="893"/>
      <c r="J9" s="19">
        <v>3</v>
      </c>
      <c r="K9" s="27"/>
      <c r="L9" s="23"/>
      <c r="M9" s="893"/>
      <c r="N9" s="19">
        <v>3</v>
      </c>
      <c r="O9" s="27"/>
      <c r="P9" s="23"/>
      <c r="Q9" s="893"/>
      <c r="R9" s="19">
        <v>3</v>
      </c>
      <c r="S9" s="27"/>
      <c r="T9" s="23"/>
      <c r="U9" s="893"/>
      <c r="V9" s="19">
        <v>3</v>
      </c>
      <c r="W9" s="27"/>
      <c r="X9" s="23"/>
      <c r="Y9" s="893"/>
      <c r="Z9" s="19">
        <v>3</v>
      </c>
      <c r="AA9" s="27"/>
      <c r="AB9" s="23"/>
      <c r="AC9" s="893"/>
      <c r="AD9" s="19">
        <v>3</v>
      </c>
      <c r="AE9" s="27"/>
      <c r="AF9" s="23"/>
    </row>
    <row r="10" spans="1:32" s="18" customFormat="1" ht="30" customHeight="1">
      <c r="A10" s="913" t="s">
        <v>47</v>
      </c>
      <c r="B10" s="914"/>
      <c r="C10" s="25"/>
      <c r="D10" s="24"/>
      <c r="E10" s="913" t="s">
        <v>47</v>
      </c>
      <c r="F10" s="914"/>
      <c r="G10" s="25"/>
      <c r="H10" s="24"/>
      <c r="I10" s="913" t="s">
        <v>47</v>
      </c>
      <c r="J10" s="914"/>
      <c r="K10" s="25"/>
      <c r="L10" s="24"/>
      <c r="M10" s="913" t="s">
        <v>47</v>
      </c>
      <c r="N10" s="914"/>
      <c r="O10" s="25"/>
      <c r="P10" s="24"/>
      <c r="Q10" s="913" t="s">
        <v>47</v>
      </c>
      <c r="R10" s="914"/>
      <c r="S10" s="25"/>
      <c r="T10" s="24"/>
      <c r="U10" s="913" t="s">
        <v>47</v>
      </c>
      <c r="V10" s="914"/>
      <c r="W10" s="25"/>
      <c r="X10" s="24"/>
      <c r="Y10" s="913" t="s">
        <v>47</v>
      </c>
      <c r="Z10" s="914"/>
      <c r="AA10" s="25"/>
      <c r="AB10" s="24"/>
      <c r="AC10" s="913" t="s">
        <v>47</v>
      </c>
      <c r="AD10" s="914"/>
      <c r="AE10" s="25"/>
      <c r="AF10" s="24"/>
    </row>
    <row r="11" spans="1:32" s="15" customFormat="1">
      <c r="A11" s="907" t="s">
        <v>48</v>
      </c>
      <c r="B11" s="908"/>
      <c r="C11" s="908"/>
      <c r="D11" s="909"/>
      <c r="E11" s="907" t="s">
        <v>48</v>
      </c>
      <c r="F11" s="908"/>
      <c r="G11" s="908"/>
      <c r="H11" s="909"/>
      <c r="I11" s="907" t="s">
        <v>48</v>
      </c>
      <c r="J11" s="908"/>
      <c r="K11" s="908"/>
      <c r="L11" s="909"/>
      <c r="M11" s="907" t="s">
        <v>48</v>
      </c>
      <c r="N11" s="908"/>
      <c r="O11" s="908"/>
      <c r="P11" s="909"/>
      <c r="Q11" s="907" t="s">
        <v>48</v>
      </c>
      <c r="R11" s="908"/>
      <c r="S11" s="908"/>
      <c r="T11" s="909"/>
      <c r="U11" s="907" t="s">
        <v>48</v>
      </c>
      <c r="V11" s="908"/>
      <c r="W11" s="908"/>
      <c r="X11" s="909"/>
      <c r="Y11" s="907" t="s">
        <v>48</v>
      </c>
      <c r="Z11" s="908"/>
      <c r="AA11" s="908"/>
      <c r="AB11" s="909"/>
      <c r="AC11" s="907" t="s">
        <v>48</v>
      </c>
      <c r="AD11" s="908"/>
      <c r="AE11" s="908"/>
      <c r="AF11" s="909"/>
    </row>
    <row r="12" spans="1:32">
      <c r="A12" s="904"/>
      <c r="B12" s="905"/>
      <c r="C12" s="905"/>
      <c r="D12" s="906"/>
      <c r="E12" s="904"/>
      <c r="F12" s="905"/>
      <c r="G12" s="905"/>
      <c r="H12" s="906"/>
      <c r="I12" s="904"/>
      <c r="J12" s="905"/>
      <c r="K12" s="905"/>
      <c r="L12" s="906"/>
      <c r="M12" s="904"/>
      <c r="N12" s="905"/>
      <c r="O12" s="905"/>
      <c r="P12" s="906"/>
      <c r="Q12" s="904"/>
      <c r="R12" s="905"/>
      <c r="S12" s="905"/>
      <c r="T12" s="906"/>
      <c r="U12" s="904"/>
      <c r="V12" s="905"/>
      <c r="W12" s="905"/>
      <c r="X12" s="906"/>
      <c r="Y12" s="904"/>
      <c r="Z12" s="905"/>
      <c r="AA12" s="905"/>
      <c r="AB12" s="906"/>
      <c r="AC12" s="904"/>
      <c r="AD12" s="905"/>
      <c r="AE12" s="905"/>
      <c r="AF12" s="906"/>
    </row>
    <row r="13" spans="1:32" s="15" customFormat="1">
      <c r="A13" s="907" t="s">
        <v>49</v>
      </c>
      <c r="B13" s="908"/>
      <c r="C13" s="908"/>
      <c r="D13" s="909"/>
      <c r="E13" s="907" t="s">
        <v>53</v>
      </c>
      <c r="F13" s="908"/>
      <c r="G13" s="908"/>
      <c r="H13" s="909"/>
      <c r="I13" s="907" t="s">
        <v>49</v>
      </c>
      <c r="J13" s="908"/>
      <c r="K13" s="908"/>
      <c r="L13" s="909"/>
      <c r="M13" s="907" t="s">
        <v>53</v>
      </c>
      <c r="N13" s="908"/>
      <c r="O13" s="908"/>
      <c r="P13" s="909"/>
      <c r="Q13" s="907" t="s">
        <v>49</v>
      </c>
      <c r="R13" s="908"/>
      <c r="S13" s="908"/>
      <c r="T13" s="909"/>
      <c r="U13" s="907" t="s">
        <v>53</v>
      </c>
      <c r="V13" s="908"/>
      <c r="W13" s="908"/>
      <c r="X13" s="909"/>
      <c r="Y13" s="907" t="s">
        <v>49</v>
      </c>
      <c r="Z13" s="908"/>
      <c r="AA13" s="908"/>
      <c r="AB13" s="909"/>
      <c r="AC13" s="907" t="s">
        <v>53</v>
      </c>
      <c r="AD13" s="908"/>
      <c r="AE13" s="908"/>
      <c r="AF13" s="909"/>
    </row>
    <row r="14" spans="1:32">
      <c r="A14" s="910"/>
      <c r="B14" s="911"/>
      <c r="C14" s="911"/>
      <c r="D14" s="912"/>
      <c r="E14" s="910"/>
      <c r="F14" s="911"/>
      <c r="G14" s="911"/>
      <c r="H14" s="912"/>
      <c r="I14" s="910"/>
      <c r="J14" s="911"/>
      <c r="K14" s="911"/>
      <c r="L14" s="912"/>
      <c r="M14" s="910"/>
      <c r="N14" s="911"/>
      <c r="O14" s="911"/>
      <c r="P14" s="912"/>
      <c r="Q14" s="910"/>
      <c r="R14" s="911"/>
      <c r="S14" s="911"/>
      <c r="T14" s="912"/>
      <c r="U14" s="910"/>
      <c r="V14" s="911"/>
      <c r="W14" s="911"/>
      <c r="X14" s="912"/>
      <c r="Y14" s="910"/>
      <c r="Z14" s="911"/>
      <c r="AA14" s="911"/>
      <c r="AB14" s="912"/>
      <c r="AC14" s="910"/>
      <c r="AD14" s="911"/>
      <c r="AE14" s="911"/>
      <c r="AF14" s="912"/>
    </row>
    <row r="15" spans="1:32" s="15" customFormat="1">
      <c r="A15" s="901" t="s">
        <v>50</v>
      </c>
      <c r="B15" s="902"/>
      <c r="C15" s="902"/>
      <c r="D15" s="903"/>
      <c r="E15" s="901" t="s">
        <v>52</v>
      </c>
      <c r="F15" s="902"/>
      <c r="G15" s="902"/>
      <c r="H15" s="903"/>
      <c r="I15" s="901" t="s">
        <v>50</v>
      </c>
      <c r="J15" s="902"/>
      <c r="K15" s="902"/>
      <c r="L15" s="903"/>
      <c r="M15" s="901" t="s">
        <v>52</v>
      </c>
      <c r="N15" s="902"/>
      <c r="O15" s="902"/>
      <c r="P15" s="903"/>
      <c r="Q15" s="901" t="s">
        <v>50</v>
      </c>
      <c r="R15" s="902"/>
      <c r="S15" s="902"/>
      <c r="T15" s="903"/>
      <c r="U15" s="901" t="s">
        <v>52</v>
      </c>
      <c r="V15" s="902"/>
      <c r="W15" s="902"/>
      <c r="X15" s="903"/>
      <c r="Y15" s="901" t="s">
        <v>50</v>
      </c>
      <c r="Z15" s="902"/>
      <c r="AA15" s="902"/>
      <c r="AB15" s="903"/>
      <c r="AC15" s="901" t="s">
        <v>52</v>
      </c>
      <c r="AD15" s="902"/>
      <c r="AE15" s="902"/>
      <c r="AF15" s="903"/>
    </row>
    <row r="16" spans="1:32">
      <c r="A16" s="904"/>
      <c r="B16" s="905"/>
      <c r="C16" s="905"/>
      <c r="D16" s="906"/>
      <c r="E16" s="904"/>
      <c r="F16" s="905"/>
      <c r="G16" s="905"/>
      <c r="H16" s="906"/>
      <c r="I16" s="904"/>
      <c r="J16" s="905"/>
      <c r="K16" s="905"/>
      <c r="L16" s="906"/>
      <c r="M16" s="904"/>
      <c r="N16" s="905"/>
      <c r="O16" s="905"/>
      <c r="P16" s="906"/>
      <c r="Q16" s="904"/>
      <c r="R16" s="905"/>
      <c r="S16" s="905"/>
      <c r="T16" s="906"/>
      <c r="U16" s="904"/>
      <c r="V16" s="905"/>
      <c r="W16" s="905"/>
      <c r="X16" s="906"/>
      <c r="Y16" s="904"/>
      <c r="Z16" s="905"/>
      <c r="AA16" s="905"/>
      <c r="AB16" s="906"/>
      <c r="AC16" s="904"/>
      <c r="AD16" s="905"/>
      <c r="AE16" s="905"/>
      <c r="AF16" s="906"/>
    </row>
    <row r="17" spans="1:32" ht="155.1" customHeight="1">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row>
    <row r="18" spans="1:32" ht="155.1" customHeight="1"/>
    <row r="19" spans="1:32" ht="155.1" customHeight="1"/>
  </sheetData>
  <mergeCells count="60">
    <mergeCell ref="A1:C1"/>
    <mergeCell ref="I1:K1"/>
    <mergeCell ref="Q1:S1"/>
    <mergeCell ref="Y1:AA1"/>
    <mergeCell ref="A4:D4"/>
    <mergeCell ref="E4:H4"/>
    <mergeCell ref="I4:L4"/>
    <mergeCell ref="M4:P4"/>
    <mergeCell ref="Q4:T4"/>
    <mergeCell ref="U4:X4"/>
    <mergeCell ref="Y4:AB4"/>
    <mergeCell ref="AC4:AF4"/>
    <mergeCell ref="A6:D6"/>
    <mergeCell ref="E6:H6"/>
    <mergeCell ref="I6:L6"/>
    <mergeCell ref="M6:P6"/>
    <mergeCell ref="Q6:T6"/>
    <mergeCell ref="U6:X6"/>
    <mergeCell ref="Y6:AB6"/>
    <mergeCell ref="AC6:AF6"/>
    <mergeCell ref="Y7:Y9"/>
    <mergeCell ref="AC7:AC9"/>
    <mergeCell ref="A10:B10"/>
    <mergeCell ref="E10:F10"/>
    <mergeCell ref="I10:J10"/>
    <mergeCell ref="M10:N10"/>
    <mergeCell ref="Q10:R10"/>
    <mergeCell ref="U10:V10"/>
    <mergeCell ref="Y10:Z10"/>
    <mergeCell ref="AC10:AD10"/>
    <mergeCell ref="A7:A9"/>
    <mergeCell ref="E7:E9"/>
    <mergeCell ref="I7:I9"/>
    <mergeCell ref="M7:M9"/>
    <mergeCell ref="Q7:Q9"/>
    <mergeCell ref="U7:U9"/>
    <mergeCell ref="Y11:AB12"/>
    <mergeCell ref="AC11:AF12"/>
    <mergeCell ref="A13:D14"/>
    <mergeCell ref="E13:H14"/>
    <mergeCell ref="I13:L14"/>
    <mergeCell ref="M13:P14"/>
    <mergeCell ref="Q13:T14"/>
    <mergeCell ref="U13:X14"/>
    <mergeCell ref="Y13:AB14"/>
    <mergeCell ref="AC13:AF14"/>
    <mergeCell ref="A11:D12"/>
    <mergeCell ref="E11:H12"/>
    <mergeCell ref="I11:L12"/>
    <mergeCell ref="M11:P12"/>
    <mergeCell ref="Q11:T12"/>
    <mergeCell ref="U11:X12"/>
    <mergeCell ref="Y15:AB16"/>
    <mergeCell ref="AC15:AF16"/>
    <mergeCell ref="A15:D16"/>
    <mergeCell ref="E15:H16"/>
    <mergeCell ref="I15:L16"/>
    <mergeCell ref="M15:P16"/>
    <mergeCell ref="Q15:T16"/>
    <mergeCell ref="U15:X16"/>
  </mergeCells>
  <phoneticPr fontId="2"/>
  <printOptions horizontalCentered="1" verticalCentered="1"/>
  <pageMargins left="0.59055118110236227" right="0.59055118110236227" top="0.19685039370078741" bottom="0.19685039370078741" header="0.51181102362204722" footer="0.51181102362204722"/>
  <pageSetup paperSize="9" orientation="portrait" horizont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176</vt:i4>
      </vt:variant>
    </vt:vector>
  </HeadingPairs>
  <TitlesOfParts>
    <vt:vector size="202" baseType="lpstr">
      <vt:lpstr>表紙要項</vt:lpstr>
      <vt:lpstr>案内</vt:lpstr>
      <vt:lpstr>案内 (2)</vt:lpstr>
      <vt:lpstr>参加チーム</vt:lpstr>
      <vt:lpstr>予選ﾐｯｸｽ 協会</vt:lpstr>
      <vt:lpstr>Sheet1</vt:lpstr>
      <vt:lpstr>Sheet2</vt:lpstr>
      <vt:lpstr>Sheet1 (2)</vt:lpstr>
      <vt:lpstr>予選 ふれあい</vt:lpstr>
      <vt:lpstr>進行表</vt:lpstr>
      <vt:lpstr>進行表 (値貼付)</vt:lpstr>
      <vt:lpstr>進行表(重複 確認)</vt:lpstr>
      <vt:lpstr>予選対戦票</vt:lpstr>
      <vt:lpstr>大会結果報告</vt:lpstr>
      <vt:lpstr>決勝低学年ふれあい</vt:lpstr>
      <vt:lpstr>決勝高学年ふれあい</vt:lpstr>
      <vt:lpstr>決勝低学年ファイタ</vt:lpstr>
      <vt:lpstr>決勝高学年ファイター</vt:lpstr>
      <vt:lpstr>決勝戦抽選</vt:lpstr>
      <vt:lpstr>決勝対戦票</vt:lpstr>
      <vt:lpstr>スコア</vt:lpstr>
      <vt:lpstr>official</vt:lpstr>
      <vt:lpstr>審判</vt:lpstr>
      <vt:lpstr>決勝</vt:lpstr>
      <vt:lpstr>試合順</vt:lpstr>
      <vt:lpstr>余分</vt:lpstr>
      <vt:lpstr>'予選 ふれあい'!Aチーム</vt:lpstr>
      <vt:lpstr>Aチーム</vt:lpstr>
      <vt:lpstr>Aトーナメント得点</vt:lpstr>
      <vt:lpstr>'予選 ふれあい'!Aブロック</vt:lpstr>
      <vt:lpstr>Aブロック</vt:lpstr>
      <vt:lpstr>'予選 ふれあい'!A順位</vt:lpstr>
      <vt:lpstr>A順位</vt:lpstr>
      <vt:lpstr>'予選 ふれあい'!Bチーム</vt:lpstr>
      <vt:lpstr>Bチーム</vt:lpstr>
      <vt:lpstr>Bトーナメント得点</vt:lpstr>
      <vt:lpstr>'予選 ふれあい'!Bブロック</vt:lpstr>
      <vt:lpstr>Bブロック</vt:lpstr>
      <vt:lpstr>'予選 ふれあい'!B順位</vt:lpstr>
      <vt:lpstr>B順位</vt:lpstr>
      <vt:lpstr>'予選 ふれあい'!Cチーム</vt:lpstr>
      <vt:lpstr>Cチーム</vt:lpstr>
      <vt:lpstr>Cトーナメント得点</vt:lpstr>
      <vt:lpstr>'予選 ふれあい'!Cブロック</vt:lpstr>
      <vt:lpstr>Cブロック</vt:lpstr>
      <vt:lpstr>'予選 ふれあい'!C順位</vt:lpstr>
      <vt:lpstr>C順位</vt:lpstr>
      <vt:lpstr>'予選 ふれあい'!Dチーム</vt:lpstr>
      <vt:lpstr>Dチーム</vt:lpstr>
      <vt:lpstr>Dトーナメント得点</vt:lpstr>
      <vt:lpstr>'予選 ふれあい'!Dブロック</vt:lpstr>
      <vt:lpstr>Dブロック</vt:lpstr>
      <vt:lpstr>'予選 ふれあい'!D順位</vt:lpstr>
      <vt:lpstr>D順位</vt:lpstr>
      <vt:lpstr>'予選 ふれあい'!Eチーム</vt:lpstr>
      <vt:lpstr>Eチーム</vt:lpstr>
      <vt:lpstr>'予選 ふれあい'!Eブロック</vt:lpstr>
      <vt:lpstr>Eブロック</vt:lpstr>
      <vt:lpstr>'予選 ふれあい'!E順位</vt:lpstr>
      <vt:lpstr>E順位</vt:lpstr>
      <vt:lpstr>'予選 ふれあい'!Ｆチーム</vt:lpstr>
      <vt:lpstr>Ｆチーム</vt:lpstr>
      <vt:lpstr>'予選 ふれあい'!Fブロック</vt:lpstr>
      <vt:lpstr>Fブロック</vt:lpstr>
      <vt:lpstr>'予選 ふれあい'!Ｆ順位</vt:lpstr>
      <vt:lpstr>Ｆ順位</vt:lpstr>
      <vt:lpstr>'予選 ふれあい'!Hチーム</vt:lpstr>
      <vt:lpstr>Hチーム</vt:lpstr>
      <vt:lpstr>'予選 ふれあい'!Hブロック</vt:lpstr>
      <vt:lpstr>Hブロック</vt:lpstr>
      <vt:lpstr>'予選 ふれあい'!H順位</vt:lpstr>
      <vt:lpstr>H順位</vt:lpstr>
      <vt:lpstr>'予選 ふれあい'!Ｉチーム</vt:lpstr>
      <vt:lpstr>Ｉチーム</vt:lpstr>
      <vt:lpstr>'予選 ふれあい'!Ｉブロック</vt:lpstr>
      <vt:lpstr>Ｉブロック</vt:lpstr>
      <vt:lpstr>スコア!Ｉ順位</vt:lpstr>
      <vt:lpstr>'予選 ふれあい'!Ｉ順位</vt:lpstr>
      <vt:lpstr>Ｉ順位</vt:lpstr>
      <vt:lpstr>'予選 ふれあい'!Ｊチーム</vt:lpstr>
      <vt:lpstr>Ｊチーム</vt:lpstr>
      <vt:lpstr>'予選 ふれあい'!Ｊブロック</vt:lpstr>
      <vt:lpstr>Ｊブロック</vt:lpstr>
      <vt:lpstr>'予選 ふれあい'!Ｊ順位</vt:lpstr>
      <vt:lpstr>Ｊ順位</vt:lpstr>
      <vt:lpstr>'予選 ふれあい'!Ｋチーム</vt:lpstr>
      <vt:lpstr>Ｋチーム</vt:lpstr>
      <vt:lpstr>'予選 ふれあい'!Ｋブロック</vt:lpstr>
      <vt:lpstr>Ｋブロック</vt:lpstr>
      <vt:lpstr>'予選 ふれあい'!Ｋ順位</vt:lpstr>
      <vt:lpstr>Ｋ順位</vt:lpstr>
      <vt:lpstr>'予選 ふれあい'!Ｌチーム</vt:lpstr>
      <vt:lpstr>Ｌチーム</vt:lpstr>
      <vt:lpstr>'予選 ふれあい'!Ｌブロック</vt:lpstr>
      <vt:lpstr>Ｌブロック</vt:lpstr>
      <vt:lpstr>'予選 ふれあい'!Ｌ順位</vt:lpstr>
      <vt:lpstr>Ｌ順位</vt:lpstr>
      <vt:lpstr>'予選 ふれあい'!Ｍチーム</vt:lpstr>
      <vt:lpstr>Ｍチーム</vt:lpstr>
      <vt:lpstr>'予選 ふれあい'!Ｍブロック</vt:lpstr>
      <vt:lpstr>Ｍブロック</vt:lpstr>
      <vt:lpstr>'予選 ふれあい'!Ｍ順位</vt:lpstr>
      <vt:lpstr>Ｍ順位</vt:lpstr>
      <vt:lpstr>'予選 ふれあい'!Ｎチーム</vt:lpstr>
      <vt:lpstr>Ｎチーム</vt:lpstr>
      <vt:lpstr>'予選 ふれあい'!Ｎブロック</vt:lpstr>
      <vt:lpstr>Ｎブロック</vt:lpstr>
      <vt:lpstr>'予選 ふれあい'!Ｎ順位</vt:lpstr>
      <vt:lpstr>Ｎ順位</vt:lpstr>
      <vt:lpstr>'予選 ふれあい'!Oチーム</vt:lpstr>
      <vt:lpstr>Oチーム</vt:lpstr>
      <vt:lpstr>'予選 ふれあい'!Oブロック</vt:lpstr>
      <vt:lpstr>Oブロック</vt:lpstr>
      <vt:lpstr>'予選 ふれあい'!O順位</vt:lpstr>
      <vt:lpstr>O順位</vt:lpstr>
      <vt:lpstr>official!Print_Area</vt:lpstr>
      <vt:lpstr>決勝!Print_Area</vt:lpstr>
      <vt:lpstr>決勝高学年ファイター!Print_Area</vt:lpstr>
      <vt:lpstr>決勝高学年ふれあい!Print_Area</vt:lpstr>
      <vt:lpstr>決勝戦抽選!Print_Area</vt:lpstr>
      <vt:lpstr>決勝対戦票!Print_Area</vt:lpstr>
      <vt:lpstr>決勝低学年ファイタ!Print_Area</vt:lpstr>
      <vt:lpstr>決勝低学年ふれあい!Print_Area</vt:lpstr>
      <vt:lpstr>参加チーム!Print_Area</vt:lpstr>
      <vt:lpstr>進行表!Print_Area</vt:lpstr>
      <vt:lpstr>大会結果報告!Print_Area</vt:lpstr>
      <vt:lpstr>'予選 ふれあい'!Print_Area</vt:lpstr>
      <vt:lpstr>'予選ﾐｯｸｽ 協会'!Print_Area</vt:lpstr>
      <vt:lpstr>予選対戦票!Print_Area</vt:lpstr>
      <vt:lpstr>余分!Print_Area</vt:lpstr>
      <vt:lpstr>参加チーム!Print_Titles</vt:lpstr>
      <vt:lpstr>進行表!Print_Titles</vt:lpstr>
      <vt:lpstr>'予選 ふれあい'!Print_Titles</vt:lpstr>
      <vt:lpstr>'予選ﾐｯｸｽ 協会'!Print_Titles</vt:lpstr>
      <vt:lpstr>'予選 ふれあい'!Pチーム</vt:lpstr>
      <vt:lpstr>Pチーム</vt:lpstr>
      <vt:lpstr>'予選 ふれあい'!Pブロック</vt:lpstr>
      <vt:lpstr>Pブロック</vt:lpstr>
      <vt:lpstr>'予選 ふれあい'!P順位</vt:lpstr>
      <vt:lpstr>P順位</vt:lpstr>
      <vt:lpstr>'予選 ふれあい'!Qチーム</vt:lpstr>
      <vt:lpstr>Qチーム</vt:lpstr>
      <vt:lpstr>'予選 ふれあい'!Qブロック</vt:lpstr>
      <vt:lpstr>Qブロック</vt:lpstr>
      <vt:lpstr>'予選 ふれあい'!Q順位</vt:lpstr>
      <vt:lpstr>Q順位</vt:lpstr>
      <vt:lpstr>スコア</vt:lpstr>
      <vt:lpstr>'予選 ふれあい'!ブロック</vt:lpstr>
      <vt:lpstr>ブロック</vt:lpstr>
      <vt:lpstr>'予選 ふれあい'!ブロック対抗</vt:lpstr>
      <vt:lpstr>ブロック対抗</vt:lpstr>
      <vt:lpstr>一部チーム</vt:lpstr>
      <vt:lpstr>一部抽選</vt:lpstr>
      <vt:lpstr>下位チーム</vt:lpstr>
      <vt:lpstr>下位抽選</vt:lpstr>
      <vt:lpstr>決勝A1</vt:lpstr>
      <vt:lpstr>決勝A2</vt:lpstr>
      <vt:lpstr>決勝B1</vt:lpstr>
      <vt:lpstr>決勝B2</vt:lpstr>
      <vt:lpstr>決勝C1</vt:lpstr>
      <vt:lpstr>決勝C2</vt:lpstr>
      <vt:lpstr>決勝D1</vt:lpstr>
      <vt:lpstr>決勝D2</vt:lpstr>
      <vt:lpstr>official!決勝トーナメント</vt:lpstr>
      <vt:lpstr>決勝!決勝トーナメント</vt:lpstr>
      <vt:lpstr>決勝トーナメント</vt:lpstr>
      <vt:lpstr>決勝トーナメント２</vt:lpstr>
      <vt:lpstr>決勝トーナメントF</vt:lpstr>
      <vt:lpstr>決勝トーナメントG</vt:lpstr>
      <vt:lpstr>三河チーム</vt:lpstr>
      <vt:lpstr>三河抽選</vt:lpstr>
      <vt:lpstr>参加ＴＭ</vt:lpstr>
      <vt:lpstr>進行表</vt:lpstr>
      <vt:lpstr>成績１</vt:lpstr>
      <vt:lpstr>成績２</vt:lpstr>
      <vt:lpstr>成績３</vt:lpstr>
      <vt:lpstr>成績４</vt:lpstr>
      <vt:lpstr>成績５</vt:lpstr>
      <vt:lpstr>成績６</vt:lpstr>
      <vt:lpstr>二部チーム</vt:lpstr>
      <vt:lpstr>二部抽選</vt:lpstr>
      <vt:lpstr>尾張チーム</vt:lpstr>
      <vt:lpstr>尾張抽選</vt:lpstr>
      <vt:lpstr>名古屋チーム</vt:lpstr>
      <vt:lpstr>名古屋抽選</vt:lpstr>
      <vt:lpstr>予選A1</vt:lpstr>
      <vt:lpstr>予選A11</vt:lpstr>
      <vt:lpstr>予選A2</vt:lpstr>
      <vt:lpstr>予選A22</vt:lpstr>
      <vt:lpstr>予選B1</vt:lpstr>
      <vt:lpstr>予選B11</vt:lpstr>
      <vt:lpstr>予選B2</vt:lpstr>
      <vt:lpstr>予選B22</vt:lpstr>
      <vt:lpstr>予選C1</vt:lpstr>
      <vt:lpstr>予選C11</vt:lpstr>
      <vt:lpstr>予選C2</vt:lpstr>
      <vt:lpstr>予選C22</vt:lpstr>
      <vt:lpstr>予選D1</vt:lpstr>
      <vt:lpstr>予選D11</vt:lpstr>
      <vt:lpstr>予選D2</vt:lpstr>
      <vt:lpstr>予選D22</vt:lpstr>
      <vt:lpstr>予選成績</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靍健一郎</dc:creator>
  <cp:lastModifiedBy>SUGIYAMA YUKA (杉山 結加)</cp:lastModifiedBy>
  <cp:lastPrinted>2024-11-08T06:21:42Z</cp:lastPrinted>
  <dcterms:created xsi:type="dcterms:W3CDTF">2000-11-14T13:59:41Z</dcterms:created>
  <dcterms:modified xsi:type="dcterms:W3CDTF">2024-11-08T07:01:57Z</dcterms:modified>
</cp:coreProperties>
</file>